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ial461\Desktop\"/>
    </mc:Choice>
  </mc:AlternateContent>
  <workbookProtection workbookPassword="E212" lockStructure="1"/>
  <bookViews>
    <workbookView xWindow="0" yWindow="0" windowWidth="23040" windowHeight="7944" tabRatio="601" activeTab="2"/>
  </bookViews>
  <sheets>
    <sheet name="1-General Agency Info" sheetId="1" r:id="rId1"/>
    <sheet name="2-Building Energy Use" sheetId="2" r:id="rId2"/>
    <sheet name="3-Fleet Energy Use" sheetId="3" r:id="rId3"/>
    <sheet name="4- GHG Emissions Summary" sheetId="4" r:id="rId4"/>
    <sheet name="5 - Reference Data" sheetId="5" r:id="rId5"/>
    <sheet name="6 - Ecology" sheetId="6" state="hidden" r:id="rId6"/>
  </sheets>
  <externalReferences>
    <externalReference r:id="rId7"/>
  </externalReferences>
  <definedNames>
    <definedName name="Agency">'[1]Contents &amp; Notes'!$B$3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 l="1"/>
  <c r="C8" i="3"/>
  <c r="C10" i="3"/>
  <c r="C9" i="3"/>
  <c r="E14" i="2"/>
  <c r="E17" i="4"/>
  <c r="E15" i="4"/>
  <c r="C15" i="4"/>
  <c r="D15" i="4" s="1"/>
  <c r="B15" i="4"/>
  <c r="D14" i="2"/>
  <c r="D13" i="2"/>
  <c r="F14" i="2"/>
  <c r="G15" i="4" l="1"/>
  <c r="D11" i="2" l="1"/>
  <c r="C30" i="3" l="1"/>
  <c r="C33" i="3"/>
  <c r="C28" i="3"/>
  <c r="C26" i="3"/>
  <c r="C21" i="3"/>
  <c r="C24" i="3"/>
  <c r="C19" i="3"/>
  <c r="D10" i="2" l="1"/>
  <c r="P9" i="6" l="1"/>
  <c r="P8" i="6"/>
  <c r="P7" i="6"/>
  <c r="P6" i="6"/>
  <c r="P5" i="6"/>
  <c r="P4" i="6"/>
  <c r="P3" i="6"/>
  <c r="P2"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 r="E34" i="4"/>
  <c r="F34" i="4" s="1"/>
  <c r="C34" i="4"/>
  <c r="D34" i="4" s="1"/>
  <c r="C32" i="4"/>
  <c r="D32" i="4" s="1"/>
  <c r="E35" i="4"/>
  <c r="F35" i="4" s="1"/>
  <c r="C35" i="4"/>
  <c r="D35" i="4" s="1"/>
  <c r="E32" i="4"/>
  <c r="F32" i="4" s="1"/>
  <c r="E30" i="4"/>
  <c r="F30" i="4" s="1"/>
  <c r="C30" i="4"/>
  <c r="D30" i="4" s="1"/>
  <c r="E29" i="4"/>
  <c r="F29" i="4" s="1"/>
  <c r="C29" i="4"/>
  <c r="D29" i="4" s="1"/>
  <c r="C24" i="4"/>
  <c r="D24" i="4" s="1"/>
  <c r="E27" i="4"/>
  <c r="F27" i="4" s="1"/>
  <c r="E26" i="4"/>
  <c r="F26" i="4" s="1"/>
  <c r="C27" i="4"/>
  <c r="D27" i="4" s="1"/>
  <c r="C26" i="4"/>
  <c r="D26" i="4" s="1"/>
  <c r="E25" i="4"/>
  <c r="F25" i="4" s="1"/>
  <c r="C25" i="4"/>
  <c r="D25" i="4" s="1"/>
  <c r="E24" i="4"/>
  <c r="F24" i="4" s="1"/>
  <c r="E23" i="4"/>
  <c r="F23" i="4" s="1"/>
  <c r="C23" i="4"/>
  <c r="D23" i="4" s="1"/>
  <c r="H24" i="4"/>
  <c r="J32" i="6" s="1"/>
  <c r="H23" i="4"/>
  <c r="J26" i="6" s="1"/>
  <c r="K26" i="6" s="1"/>
  <c r="G83" i="6"/>
  <c r="G80" i="6"/>
  <c r="G74" i="6"/>
  <c r="G77" i="6"/>
  <c r="G71" i="6"/>
  <c r="G68" i="6"/>
  <c r="G65" i="6"/>
  <c r="G62" i="6"/>
  <c r="G59" i="6"/>
  <c r="G56" i="6"/>
  <c r="G53" i="6"/>
  <c r="G50" i="6"/>
  <c r="G32" i="6"/>
  <c r="G35" i="6"/>
  <c r="G38" i="6"/>
  <c r="G41" i="6"/>
  <c r="G44" i="6"/>
  <c r="G47" i="6"/>
  <c r="C55" i="6"/>
  <c r="B55" i="6"/>
  <c r="C54" i="6"/>
  <c r="B54" i="6"/>
  <c r="C53" i="6"/>
  <c r="B53" i="6"/>
  <c r="G29" i="6"/>
  <c r="G26" i="6"/>
  <c r="B35" i="6"/>
  <c r="C35" i="6"/>
  <c r="B36" i="6"/>
  <c r="C36" i="6"/>
  <c r="B37" i="6"/>
  <c r="C37" i="6"/>
  <c r="B38" i="6"/>
  <c r="C38" i="6"/>
  <c r="B39" i="6"/>
  <c r="C39" i="6"/>
  <c r="B40" i="6"/>
  <c r="C40" i="6"/>
  <c r="B41" i="6"/>
  <c r="C41" i="6"/>
  <c r="B42" i="6"/>
  <c r="C42" i="6"/>
  <c r="B43" i="6"/>
  <c r="C43" i="6"/>
  <c r="B44" i="6"/>
  <c r="C44" i="6"/>
  <c r="B45" i="6"/>
  <c r="C45" i="6"/>
  <c r="B46" i="6"/>
  <c r="C46" i="6"/>
  <c r="B47" i="6"/>
  <c r="C47" i="6"/>
  <c r="B48" i="6"/>
  <c r="C48" i="6"/>
  <c r="B49" i="6"/>
  <c r="C49" i="6"/>
  <c r="B50" i="6"/>
  <c r="C50" i="6"/>
  <c r="B51" i="6"/>
  <c r="C51" i="6"/>
  <c r="B52" i="6"/>
  <c r="C52" i="6"/>
  <c r="B56" i="6"/>
  <c r="C56" i="6"/>
  <c r="B57" i="6"/>
  <c r="C57" i="6"/>
  <c r="B58" i="6"/>
  <c r="C58" i="6"/>
  <c r="B59" i="6"/>
  <c r="C59" i="6"/>
  <c r="B60" i="6"/>
  <c r="C60" i="6"/>
  <c r="B61" i="6"/>
  <c r="C61" i="6"/>
  <c r="B62" i="6"/>
  <c r="C62" i="6"/>
  <c r="B63" i="6"/>
  <c r="C63" i="6"/>
  <c r="B64" i="6"/>
  <c r="C64" i="6"/>
  <c r="B65" i="6"/>
  <c r="C65" i="6"/>
  <c r="B66" i="6"/>
  <c r="C66" i="6"/>
  <c r="B67" i="6"/>
  <c r="C67" i="6"/>
  <c r="B68" i="6"/>
  <c r="C68" i="6"/>
  <c r="B69" i="6"/>
  <c r="C69" i="6"/>
  <c r="B70" i="6"/>
  <c r="C70" i="6"/>
  <c r="B71" i="6"/>
  <c r="C71" i="6"/>
  <c r="B72" i="6"/>
  <c r="C72" i="6"/>
  <c r="B73" i="6"/>
  <c r="C73" i="6"/>
  <c r="B74" i="6"/>
  <c r="C74" i="6"/>
  <c r="B75" i="6"/>
  <c r="C75" i="6"/>
  <c r="B76" i="6"/>
  <c r="C76" i="6"/>
  <c r="B77" i="6"/>
  <c r="C77" i="6"/>
  <c r="B78" i="6"/>
  <c r="C78" i="6"/>
  <c r="B79" i="6"/>
  <c r="C79" i="6"/>
  <c r="B80" i="6"/>
  <c r="C80" i="6"/>
  <c r="B81" i="6"/>
  <c r="C81" i="6"/>
  <c r="B82" i="6"/>
  <c r="C82" i="6"/>
  <c r="B83" i="6"/>
  <c r="C83" i="6"/>
  <c r="B84" i="6"/>
  <c r="C84" i="6"/>
  <c r="B85" i="6"/>
  <c r="C85" i="6"/>
  <c r="I34" i="4"/>
  <c r="C31" i="6"/>
  <c r="B31" i="6"/>
  <c r="C30" i="6"/>
  <c r="B30" i="6"/>
  <c r="C29" i="6"/>
  <c r="B29" i="6"/>
  <c r="J77" i="6" l="1"/>
  <c r="K77" i="6" s="1"/>
  <c r="D36" i="4"/>
  <c r="F36" i="4"/>
  <c r="I26" i="6"/>
  <c r="Q3" i="6" l="1"/>
  <c r="R3" i="6"/>
  <c r="Q4" i="6"/>
  <c r="R4" i="6"/>
  <c r="Q5" i="6"/>
  <c r="R5" i="6"/>
  <c r="Q6" i="6"/>
  <c r="R6" i="6"/>
  <c r="Q7" i="6"/>
  <c r="R7" i="6"/>
  <c r="Q8" i="6"/>
  <c r="R8" i="6"/>
  <c r="Q9" i="6"/>
  <c r="R9" i="6"/>
  <c r="W8" i="6" l="1"/>
  <c r="W7" i="6"/>
  <c r="W6" i="6"/>
  <c r="W5" i="6"/>
  <c r="W4" i="6"/>
  <c r="W3" i="6"/>
  <c r="U2" i="6"/>
  <c r="T2" i="6"/>
  <c r="S2" i="6"/>
  <c r="R2" i="6"/>
  <c r="Q2" i="6"/>
  <c r="I35" i="4"/>
  <c r="I32" i="4"/>
  <c r="J71" i="6" s="1"/>
  <c r="K71" i="6" s="1"/>
  <c r="I30" i="4"/>
  <c r="J65" i="6" s="1"/>
  <c r="K65" i="6" s="1"/>
  <c r="I29" i="4"/>
  <c r="J59" i="6" s="1"/>
  <c r="K59" i="6" s="1"/>
  <c r="I27" i="4"/>
  <c r="J53" i="6" s="1"/>
  <c r="K53" i="6" s="1"/>
  <c r="I26" i="4"/>
  <c r="J47" i="6" s="1"/>
  <c r="K47" i="6" s="1"/>
  <c r="I25" i="4"/>
  <c r="J41" i="6" s="1"/>
  <c r="K41" i="6" s="1"/>
  <c r="I24" i="4"/>
  <c r="J35" i="6" s="1"/>
  <c r="K35" i="6" s="1"/>
  <c r="I23" i="4"/>
  <c r="J29" i="6" s="1"/>
  <c r="K29" i="6" s="1"/>
  <c r="H35" i="4"/>
  <c r="H34" i="4"/>
  <c r="H32" i="4"/>
  <c r="J68" i="6" s="1"/>
  <c r="H30" i="4"/>
  <c r="J62" i="6" s="1"/>
  <c r="H29" i="4"/>
  <c r="J56" i="6" s="1"/>
  <c r="H27" i="4"/>
  <c r="J50" i="6" s="1"/>
  <c r="H26" i="4"/>
  <c r="J44" i="6" s="1"/>
  <c r="H25" i="4"/>
  <c r="J38" i="6" s="1"/>
  <c r="J80" i="6" l="1"/>
  <c r="K80" i="6" s="1"/>
  <c r="B35" i="4"/>
  <c r="G35" i="4" s="1"/>
  <c r="J83" i="6"/>
  <c r="K83" i="6" s="1"/>
  <c r="I36" i="4"/>
  <c r="J74" i="6"/>
  <c r="H36" i="4"/>
  <c r="B30" i="4"/>
  <c r="K62" i="6" s="1"/>
  <c r="B25" i="4"/>
  <c r="K38" i="6" s="1"/>
  <c r="B27" i="4"/>
  <c r="K50" i="6" s="1"/>
  <c r="B26" i="4"/>
  <c r="K44" i="6" s="1"/>
  <c r="B24" i="4"/>
  <c r="K32" i="6" s="1"/>
  <c r="B23" i="4"/>
  <c r="B29" i="4"/>
  <c r="K56" i="6" s="1"/>
  <c r="B32" i="4"/>
  <c r="K68" i="6" s="1"/>
  <c r="B34" i="4"/>
  <c r="K74" i="6" l="1"/>
  <c r="G23" i="4"/>
  <c r="C36" i="4"/>
  <c r="G24" i="4"/>
  <c r="G26" i="4"/>
  <c r="G27" i="4"/>
  <c r="G29" i="4"/>
  <c r="G30" i="4"/>
  <c r="G32" i="4"/>
  <c r="E36" i="4"/>
  <c r="G34" i="4"/>
  <c r="B36" i="4"/>
  <c r="G25" i="4"/>
  <c r="G36" i="4" l="1"/>
  <c r="B3" i="4" s="1"/>
  <c r="I32" i="6"/>
  <c r="I38" i="6"/>
  <c r="I44" i="6"/>
  <c r="I50" i="6"/>
  <c r="I56" i="6"/>
  <c r="I62" i="6"/>
  <c r="I68" i="6"/>
  <c r="I74" i="6"/>
  <c r="I80" i="6"/>
  <c r="B26" i="6"/>
  <c r="C26" i="6"/>
  <c r="B27" i="6"/>
  <c r="C27" i="6"/>
  <c r="B28" i="6"/>
  <c r="C28" i="6"/>
  <c r="B32" i="6"/>
  <c r="C32" i="6"/>
  <c r="B33" i="6"/>
  <c r="C33" i="6"/>
  <c r="B34" i="6"/>
  <c r="C34"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G20" i="6"/>
  <c r="B3" i="6" l="1"/>
  <c r="C3" i="6"/>
  <c r="B4" i="6"/>
  <c r="C4" i="6"/>
  <c r="B5" i="6"/>
  <c r="C5" i="6"/>
  <c r="B6" i="6"/>
  <c r="C6" i="6"/>
  <c r="B7" i="6"/>
  <c r="C7" i="6"/>
  <c r="C2" i="6"/>
  <c r="B2" i="6"/>
  <c r="G23" i="6"/>
  <c r="G17" i="6"/>
  <c r="G5" i="6"/>
  <c r="G8" i="6"/>
  <c r="G11" i="6"/>
  <c r="G14" i="6"/>
  <c r="G2" i="6"/>
  <c r="B24" i="5" l="1"/>
  <c r="B17" i="4" s="1"/>
  <c r="B16" i="2"/>
  <c r="B10" i="2"/>
  <c r="E10" i="2"/>
  <c r="J20" i="6" l="1"/>
  <c r="K20" i="6" s="1"/>
  <c r="C13" i="3"/>
  <c r="D35" i="5" l="1"/>
  <c r="D36" i="5"/>
  <c r="D37" i="5"/>
  <c r="D38" i="5"/>
  <c r="D39" i="5"/>
  <c r="D40" i="5"/>
  <c r="D34" i="5"/>
  <c r="A7" i="2" l="1"/>
  <c r="D9" i="2"/>
  <c r="F24" i="5" l="1"/>
  <c r="G24" i="5" s="1"/>
  <c r="D24" i="5"/>
  <c r="E24" i="5" s="1"/>
  <c r="C17" i="4" s="1"/>
  <c r="G17" i="4" s="1"/>
  <c r="C24" i="5"/>
  <c r="H10" i="2"/>
  <c r="G10" i="2"/>
  <c r="F10" i="2"/>
  <c r="J21" i="6" l="1"/>
  <c r="K21" i="6" s="1"/>
  <c r="D17" i="4"/>
  <c r="J22" i="6"/>
  <c r="K22" i="6" s="1"/>
  <c r="F17" i="4"/>
  <c r="D12" i="2" l="1"/>
  <c r="C26" i="5" l="1"/>
  <c r="B16" i="4" s="1"/>
  <c r="J23" i="6" s="1"/>
  <c r="K23" i="6" s="1"/>
  <c r="G23" i="5"/>
  <c r="E23" i="5"/>
  <c r="D26" i="5"/>
  <c r="E26" i="5" s="1"/>
  <c r="C16" i="4" s="1"/>
  <c r="C23" i="5"/>
  <c r="J17" i="6" s="1"/>
  <c r="K17" i="6" s="1"/>
  <c r="A10" i="2"/>
  <c r="A13" i="3"/>
  <c r="B13" i="3"/>
  <c r="B21" i="3"/>
  <c r="A21" i="3"/>
  <c r="A26" i="3"/>
  <c r="A30" i="3"/>
  <c r="B26" i="3"/>
  <c r="B30" i="3"/>
  <c r="J18" i="6" l="1"/>
  <c r="K18" i="6" s="1"/>
  <c r="J24" i="6"/>
  <c r="K24" i="6" s="1"/>
  <c r="D16" i="4"/>
  <c r="J19" i="6"/>
  <c r="K19" i="6" s="1"/>
  <c r="F15" i="4"/>
  <c r="B16" i="1"/>
  <c r="W9" i="6" s="1"/>
  <c r="F26" i="5" l="1"/>
  <c r="G26" i="5" s="1"/>
  <c r="E16" i="4" s="1"/>
  <c r="J25" i="6" l="1"/>
  <c r="K25" i="6" s="1"/>
  <c r="F16" i="4"/>
  <c r="G16" i="4"/>
  <c r="A12" i="2"/>
  <c r="E37" i="5"/>
  <c r="F37" i="5" s="1"/>
  <c r="E35" i="5"/>
  <c r="F35" i="5" s="1"/>
  <c r="G37" i="5"/>
  <c r="H37" i="5" s="1"/>
  <c r="G35" i="5"/>
  <c r="H35" i="5" s="1"/>
  <c r="G36" i="5"/>
  <c r="H36" i="5" s="1"/>
  <c r="E36" i="5"/>
  <c r="F36" i="5" s="1"/>
  <c r="D18" i="5"/>
  <c r="B13" i="4" s="1"/>
  <c r="J14" i="6" s="1"/>
  <c r="K14" i="6" s="1"/>
  <c r="D17" i="5"/>
  <c r="B12" i="4" s="1"/>
  <c r="J11" i="6" s="1"/>
  <c r="K11" i="6" s="1"/>
  <c r="D15" i="5"/>
  <c r="B10" i="4" s="1"/>
  <c r="J5" i="6" s="1"/>
  <c r="K5" i="6" s="1"/>
  <c r="D16" i="5"/>
  <c r="B11" i="4" s="1"/>
  <c r="J8" i="6" s="1"/>
  <c r="K8" i="6" s="1"/>
  <c r="D13" i="5"/>
  <c r="B9" i="4" s="1"/>
  <c r="J43" i="6" l="1"/>
  <c r="K43" i="6" s="1"/>
  <c r="J73" i="6"/>
  <c r="K73" i="6" s="1"/>
  <c r="J37" i="6"/>
  <c r="K37" i="6" s="1"/>
  <c r="J49" i="6"/>
  <c r="K49" i="6" s="1"/>
  <c r="J67" i="6"/>
  <c r="K67" i="6" s="1"/>
  <c r="J31" i="6"/>
  <c r="K31" i="6" s="1"/>
  <c r="J79" i="6"/>
  <c r="K79" i="6" s="1"/>
  <c r="J61" i="6"/>
  <c r="K61" i="6" s="1"/>
  <c r="J30" i="6"/>
  <c r="K30" i="6" s="1"/>
  <c r="J78" i="6"/>
  <c r="K78" i="6" s="1"/>
  <c r="J60" i="6"/>
  <c r="K60" i="6" s="1"/>
  <c r="J63" i="6"/>
  <c r="K63" i="6" s="1"/>
  <c r="J39" i="6"/>
  <c r="K39" i="6" s="1"/>
  <c r="J33" i="6"/>
  <c r="K33" i="6" s="1"/>
  <c r="J69" i="6"/>
  <c r="K69" i="6" s="1"/>
  <c r="J45" i="6"/>
  <c r="K45" i="6" s="1"/>
  <c r="J64" i="6"/>
  <c r="K64" i="6" s="1"/>
  <c r="J40" i="6"/>
  <c r="K40" i="6" s="1"/>
  <c r="J34" i="6"/>
  <c r="K34" i="6" s="1"/>
  <c r="J70" i="6"/>
  <c r="K70" i="6" s="1"/>
  <c r="J46" i="6"/>
  <c r="K46" i="6" s="1"/>
  <c r="J66" i="6"/>
  <c r="K66" i="6" s="1"/>
  <c r="J72" i="6"/>
  <c r="K72" i="6" s="1"/>
  <c r="J42" i="6"/>
  <c r="K42" i="6" s="1"/>
  <c r="J36" i="6"/>
  <c r="K36" i="6" s="1"/>
  <c r="J48" i="6"/>
  <c r="K48" i="6" s="1"/>
  <c r="B18" i="4"/>
  <c r="J2" i="6"/>
  <c r="K2" i="6" s="1"/>
  <c r="E34" i="5" l="1"/>
  <c r="F34" i="5" s="1"/>
  <c r="J57" i="6" l="1"/>
  <c r="K57" i="6" s="1"/>
  <c r="J27" i="6"/>
  <c r="K27" i="6" s="1"/>
  <c r="G40" i="5"/>
  <c r="H40" i="5" s="1"/>
  <c r="E40" i="5"/>
  <c r="F40" i="5" s="1"/>
  <c r="G39" i="5"/>
  <c r="H39" i="5" s="1"/>
  <c r="J76" i="6" s="1"/>
  <c r="K76" i="6" s="1"/>
  <c r="E39" i="5"/>
  <c r="F39" i="5" s="1"/>
  <c r="J75" i="6" s="1"/>
  <c r="K75" i="6" s="1"/>
  <c r="G38" i="5"/>
  <c r="H38" i="5" s="1"/>
  <c r="E38" i="5"/>
  <c r="F38" i="5" s="1"/>
  <c r="G34" i="5"/>
  <c r="H34" i="5" s="1"/>
  <c r="J54" i="6" l="1"/>
  <c r="K54" i="6" s="1"/>
  <c r="J51" i="6"/>
  <c r="K51" i="6" s="1"/>
  <c r="J55" i="6"/>
  <c r="K55" i="6" s="1"/>
  <c r="J52" i="6"/>
  <c r="K52" i="6" s="1"/>
  <c r="J84" i="6"/>
  <c r="K84" i="6" s="1"/>
  <c r="J81" i="6"/>
  <c r="K81" i="6" s="1"/>
  <c r="J28" i="6"/>
  <c r="K28" i="6" s="1"/>
  <c r="J58" i="6"/>
  <c r="K58" i="6" s="1"/>
  <c r="J85" i="6"/>
  <c r="K85" i="6" s="1"/>
  <c r="J82" i="6"/>
  <c r="K82" i="6" s="1"/>
  <c r="G18" i="5"/>
  <c r="H18" i="5" s="1"/>
  <c r="E13" i="4" s="1"/>
  <c r="E18" i="5"/>
  <c r="F18" i="5" s="1"/>
  <c r="C13" i="4" s="1"/>
  <c r="G17" i="5"/>
  <c r="H17" i="5" s="1"/>
  <c r="E12" i="4" s="1"/>
  <c r="G16" i="5"/>
  <c r="H16" i="5" s="1"/>
  <c r="E11" i="4" s="1"/>
  <c r="G15" i="5"/>
  <c r="H15" i="5" s="1"/>
  <c r="E10" i="4" s="1"/>
  <c r="E17" i="5"/>
  <c r="F17" i="5" s="1"/>
  <c r="C12" i="4" s="1"/>
  <c r="E16" i="5"/>
  <c r="F16" i="5" s="1"/>
  <c r="C11" i="4" s="1"/>
  <c r="D11" i="4" s="1"/>
  <c r="E15" i="5"/>
  <c r="F15" i="5" s="1"/>
  <c r="C10" i="4" s="1"/>
  <c r="D10" i="4" s="1"/>
  <c r="G13" i="5"/>
  <c r="H13" i="5" s="1"/>
  <c r="E9" i="4" s="1"/>
  <c r="E13" i="5"/>
  <c r="F13" i="5" s="1"/>
  <c r="C9" i="4" s="1"/>
  <c r="J12" i="6" l="1"/>
  <c r="K12" i="6" s="1"/>
  <c r="D12" i="4"/>
  <c r="J13" i="6"/>
  <c r="K13" i="6" s="1"/>
  <c r="F12" i="4"/>
  <c r="J7" i="6"/>
  <c r="K7" i="6" s="1"/>
  <c r="F10" i="4"/>
  <c r="J3" i="6"/>
  <c r="K3" i="6" s="1"/>
  <c r="C18" i="4"/>
  <c r="D9" i="4"/>
  <c r="G9" i="4"/>
  <c r="J15" i="6"/>
  <c r="K15" i="6" s="1"/>
  <c r="D13" i="4"/>
  <c r="J10" i="6"/>
  <c r="K10" i="6" s="1"/>
  <c r="F11" i="4"/>
  <c r="J4" i="6"/>
  <c r="K4" i="6" s="1"/>
  <c r="F9" i="4"/>
  <c r="J16" i="6"/>
  <c r="K16" i="6" s="1"/>
  <c r="F13" i="4"/>
  <c r="G11" i="4"/>
  <c r="J9" i="6"/>
  <c r="K9" i="6" s="1"/>
  <c r="G10" i="4"/>
  <c r="J6" i="6"/>
  <c r="K6" i="6" s="1"/>
  <c r="E18" i="4"/>
  <c r="G13" i="4"/>
  <c r="G12" i="4"/>
  <c r="A32" i="3"/>
  <c r="A31" i="3"/>
  <c r="F18" i="4" l="1"/>
  <c r="D18" i="4"/>
  <c r="G18" i="4"/>
  <c r="B2" i="4" s="1"/>
  <c r="A17" i="3"/>
  <c r="A16" i="3"/>
  <c r="A15" i="3"/>
  <c r="A29" i="3" l="1"/>
  <c r="A27" i="3"/>
  <c r="A25" i="3"/>
  <c r="A23" i="3"/>
  <c r="A22" i="3"/>
  <c r="A20" i="3"/>
  <c r="A12" i="3"/>
  <c r="A18" i="3"/>
  <c r="A14" i="3"/>
  <c r="A15" i="2"/>
  <c r="A13" i="2"/>
  <c r="A14" i="2"/>
  <c r="A9" i="2"/>
  <c r="A11" i="2"/>
  <c r="B4" i="4" l="1"/>
</calcChain>
</file>

<file path=xl/comments1.xml><?xml version="1.0" encoding="utf-8"?>
<comments xmlns="http://schemas.openxmlformats.org/spreadsheetml/2006/main">
  <authors>
    <author>Bruns, Emily (ECY)</author>
  </authors>
  <commentList>
    <comment ref="A2" authorId="0" shapeId="0">
      <text>
        <r>
          <rPr>
            <sz val="9"/>
            <color indexed="81"/>
            <rFont val="Tahoma"/>
            <family val="2"/>
          </rPr>
          <t>Secure Access Washington:
https://secureaccess.wa.gov/myAccess/saw/select.do</t>
        </r>
      </text>
    </comment>
    <comment ref="B5" authorId="0" shapeId="0">
      <text>
        <r>
          <rPr>
            <sz val="9"/>
            <color indexed="81"/>
            <rFont val="Tahoma"/>
            <family val="2"/>
          </rPr>
          <t>Don't see your agency in the list?  Type your agency into the comments section below (cell B18).</t>
        </r>
      </text>
    </comment>
    <comment ref="A10" authorId="0" shapeId="0">
      <text>
        <r>
          <rPr>
            <sz val="9"/>
            <color indexed="81"/>
            <rFont val="Tahoma"/>
            <family val="2"/>
          </rPr>
          <t>Either calculate the average for the reporting year or report the total number of employees on a specific date.</t>
        </r>
      </text>
    </comment>
    <comment ref="A11" authorId="0" shapeId="0">
      <text>
        <r>
          <rPr>
            <sz val="9"/>
            <color indexed="81"/>
            <rFont val="Tahoma"/>
            <family val="2"/>
          </rPr>
          <t>Report if you directly serve a population that has a direct effect on your energy consumption. Either calculate the average for the reporting year or the give the total population on a specific date.</t>
        </r>
      </text>
    </comment>
    <comment ref="A12" authorId="0" shapeId="0">
      <text>
        <r>
          <rPr>
            <sz val="9"/>
            <color indexed="81"/>
            <rFont val="Tahoma"/>
            <family val="2"/>
          </rPr>
          <t>Square footage of conditioned space (i.e., heated or cooled using electricity, natural gas, or other forms of energy)</t>
        </r>
      </text>
    </comment>
  </commentList>
</comments>
</file>

<file path=xl/comments2.xml><?xml version="1.0" encoding="utf-8"?>
<comments xmlns="http://schemas.openxmlformats.org/spreadsheetml/2006/main">
  <authors>
    <author>Bruns, Emily (ECY)</author>
  </authors>
  <commentList>
    <comment ref="A5" authorId="0" shapeId="0">
      <text>
        <r>
          <rPr>
            <sz val="9"/>
            <color indexed="81"/>
            <rFont val="Tahoma"/>
            <family val="2"/>
          </rPr>
          <t>Stationary fuel combustion sources are devices that combust solid, liquid, or gaseous fuel, generally for the purposes of producing electricity, generating steam, or providing useful heat or energy for industrial, commercial, or institutional use, or reducing the volume of waste by removing combustible matter. Stationary fuel combustion sources include, but are not limited to, boilers, simple and combined-cycle combustion turbines, engines, incinerators, process heaters and generators.</t>
        </r>
      </text>
    </comment>
  </commentList>
</comments>
</file>

<file path=xl/comments3.xml><?xml version="1.0" encoding="utf-8"?>
<comments xmlns="http://schemas.openxmlformats.org/spreadsheetml/2006/main">
  <authors>
    <author>Bruns, Emily (ECY)</author>
  </authors>
  <commentList>
    <comment ref="A15" authorId="0" shapeId="0">
      <text>
        <r>
          <rPr>
            <sz val="9"/>
            <color indexed="81"/>
            <rFont val="Tahoma"/>
            <family val="2"/>
          </rPr>
          <t>Emissions calculated using WA Fuel Mix Disclosure data</t>
        </r>
      </text>
    </comment>
    <comment ref="A17" authorId="0" shapeId="0">
      <text>
        <r>
          <rPr>
            <sz val="9"/>
            <color indexed="81"/>
            <rFont val="Tahoma"/>
            <charset val="1"/>
          </rPr>
          <t xml:space="preserve">Emissions calculated using emission factors (EFs) entered by reporter (Tab 2).  If no EFs given, default EFs of zero used. </t>
        </r>
      </text>
    </comment>
  </commentList>
</comments>
</file>

<file path=xl/comments4.xml><?xml version="1.0" encoding="utf-8"?>
<comments xmlns="http://schemas.openxmlformats.org/spreadsheetml/2006/main">
  <authors>
    <author>Bruns, Emily (ECY)</author>
  </authors>
  <commentList>
    <comment ref="B9" authorId="0" shapeId="0">
      <text>
        <r>
          <rPr>
            <sz val="9"/>
            <color indexed="81"/>
            <rFont val="Tahoma"/>
            <family val="2"/>
          </rPr>
          <t>Source: EPA Energy Star Program</t>
        </r>
      </text>
    </comment>
  </commentList>
</comments>
</file>

<file path=xl/sharedStrings.xml><?xml version="1.0" encoding="utf-8"?>
<sst xmlns="http://schemas.openxmlformats.org/spreadsheetml/2006/main" count="689" uniqueCount="193">
  <si>
    <t>Building Energy Use</t>
  </si>
  <si>
    <t xml:space="preserve"> </t>
  </si>
  <si>
    <t>Agency</t>
  </si>
  <si>
    <t>Agency owned space (sq. ft.)</t>
  </si>
  <si>
    <t>Space leased in a DES owned building (sq. ft.)</t>
  </si>
  <si>
    <t>Space leased from another state agency (sq. ft.)</t>
  </si>
  <si>
    <t>Space leased in a privately owned building (sq. ft.)</t>
  </si>
  <si>
    <t>Total # of employees (full and part-time)</t>
  </si>
  <si>
    <t>Calendar year</t>
  </si>
  <si>
    <t>Project lead name</t>
  </si>
  <si>
    <t>Project lead phone</t>
  </si>
  <si>
    <t>Project lead email</t>
  </si>
  <si>
    <t>Comments</t>
  </si>
  <si>
    <t>Emission Sources</t>
  </si>
  <si>
    <t>Fleet Energy Use</t>
  </si>
  <si>
    <t>GHG Emissions Summary</t>
  </si>
  <si>
    <t>Stationary Combustion</t>
  </si>
  <si>
    <t>Natural gas</t>
  </si>
  <si>
    <t>Fuel oil</t>
  </si>
  <si>
    <t>Propane</t>
  </si>
  <si>
    <t>Diesel</t>
  </si>
  <si>
    <t>Gasoline</t>
  </si>
  <si>
    <t>Electricity</t>
  </si>
  <si>
    <t>Purchased steam</t>
  </si>
  <si>
    <t>Purchased electricity - renewable</t>
  </si>
  <si>
    <t>Motor vehicles</t>
  </si>
  <si>
    <t>Diesel: WSDOT fueling stations</t>
  </si>
  <si>
    <t>Diesel: Bulk purchases</t>
  </si>
  <si>
    <t>Boats (excluding ferries)</t>
  </si>
  <si>
    <t>Ferries</t>
  </si>
  <si>
    <t>Aircraft</t>
  </si>
  <si>
    <t>Aviation gasoline</t>
  </si>
  <si>
    <t>Jet fuel</t>
  </si>
  <si>
    <t>Reference Data</t>
  </si>
  <si>
    <t>Source</t>
  </si>
  <si>
    <t>Stationary Sources</t>
  </si>
  <si>
    <t>Fuel</t>
  </si>
  <si>
    <t>Diesel (distillate #2)</t>
  </si>
  <si>
    <t>Purchased electricity</t>
  </si>
  <si>
    <t>Fleets</t>
  </si>
  <si>
    <t>Ethanol (E100)</t>
  </si>
  <si>
    <t>Biodiesel (B100)</t>
  </si>
  <si>
    <r>
      <t>CO</t>
    </r>
    <r>
      <rPr>
        <vertAlign val="subscript"/>
        <sz val="12"/>
        <color theme="1"/>
        <rFont val="Times New Roman"/>
        <family val="1"/>
      </rPr>
      <t>2</t>
    </r>
  </si>
  <si>
    <r>
      <t>CH</t>
    </r>
    <r>
      <rPr>
        <vertAlign val="subscript"/>
        <sz val="12"/>
        <color theme="1"/>
        <rFont val="Times New Roman"/>
        <family val="1"/>
      </rPr>
      <t>4</t>
    </r>
  </si>
  <si>
    <r>
      <t>N</t>
    </r>
    <r>
      <rPr>
        <vertAlign val="subscript"/>
        <sz val="12"/>
        <color theme="1"/>
        <rFont val="Times New Roman"/>
        <family val="1"/>
      </rPr>
      <t>2</t>
    </r>
    <r>
      <rPr>
        <sz val="12"/>
        <color theme="1"/>
        <rFont val="Times New Roman"/>
        <family val="1"/>
      </rPr>
      <t>O</t>
    </r>
  </si>
  <si>
    <t>Source: EPA 40 C.F.R Part 98</t>
  </si>
  <si>
    <t>Default high heat value (mmBtu/gallon)</t>
  </si>
  <si>
    <t xml:space="preserve">Diesel  </t>
  </si>
  <si>
    <t>Conversion Factors</t>
  </si>
  <si>
    <t>kg/MT</t>
  </si>
  <si>
    <t>mmBtu/therm</t>
  </si>
  <si>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O/gallon)</t>
    </r>
  </si>
  <si>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O/therm)</t>
    </r>
  </si>
  <si>
    <r>
      <t>N</t>
    </r>
    <r>
      <rPr>
        <b/>
        <vertAlign val="subscript"/>
        <sz val="12"/>
        <rFont val="Times New Roman"/>
        <family val="1"/>
      </rPr>
      <t>2</t>
    </r>
    <r>
      <rPr>
        <b/>
        <sz val="12"/>
        <rFont val="Times New Roman"/>
        <family val="1"/>
      </rPr>
      <t>O emissions factor (kg N</t>
    </r>
    <r>
      <rPr>
        <b/>
        <vertAlign val="subscript"/>
        <sz val="12"/>
        <rFont val="Times New Roman"/>
        <family val="1"/>
      </rPr>
      <t>2</t>
    </r>
    <r>
      <rPr>
        <b/>
        <sz val="12"/>
        <rFont val="Times New Roman"/>
        <family val="1"/>
      </rPr>
      <t>O/mmBtu)</t>
    </r>
  </si>
  <si>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/gallon)</t>
    </r>
  </si>
  <si>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/therm)</t>
    </r>
  </si>
  <si>
    <r>
      <t>CH</t>
    </r>
    <r>
      <rPr>
        <b/>
        <vertAlign val="subscript"/>
        <sz val="12"/>
        <rFont val="Times New Roman"/>
        <family val="1"/>
      </rPr>
      <t>4</t>
    </r>
    <r>
      <rPr>
        <b/>
        <sz val="12"/>
        <rFont val="Times New Roman"/>
        <family val="1"/>
      </rPr>
      <t xml:space="preserve"> emission factor (kg CH</t>
    </r>
    <r>
      <rPr>
        <b/>
        <vertAlign val="subscript"/>
        <sz val="12"/>
        <rFont val="Times New Roman"/>
        <family val="1"/>
      </rPr>
      <t>4</t>
    </r>
    <r>
      <rPr>
        <b/>
        <sz val="12"/>
        <rFont val="Times New Roman"/>
        <family val="1"/>
      </rPr>
      <t>/mmBtu)</t>
    </r>
  </si>
  <si>
    <r>
      <t>CO</t>
    </r>
    <r>
      <rPr>
        <b/>
        <vertAlign val="subscript"/>
        <sz val="12"/>
        <rFont val="Times New Roman"/>
        <family val="1"/>
      </rPr>
      <t>2</t>
    </r>
    <r>
      <rPr>
        <b/>
        <sz val="12"/>
        <rFont val="Times New Roman"/>
        <family val="1"/>
      </rPr>
      <t xml:space="preserve"> emission factor (MT CO</t>
    </r>
    <r>
      <rPr>
        <b/>
        <vertAlign val="subscript"/>
        <sz val="12"/>
        <rFont val="Times New Roman"/>
        <family val="1"/>
      </rPr>
      <t>2</t>
    </r>
    <r>
      <rPr>
        <b/>
        <sz val="12"/>
        <rFont val="Times New Roman"/>
        <family val="1"/>
      </rPr>
      <t>/therm)</t>
    </r>
  </si>
  <si>
    <r>
      <t>CO</t>
    </r>
    <r>
      <rPr>
        <b/>
        <vertAlign val="subscript"/>
        <sz val="12"/>
        <rFont val="Times New Roman"/>
        <family val="1"/>
      </rPr>
      <t>2</t>
    </r>
    <r>
      <rPr>
        <b/>
        <sz val="12"/>
        <rFont val="Times New Roman"/>
        <family val="1"/>
      </rPr>
      <t xml:space="preserve"> emission factor (MT CO</t>
    </r>
    <r>
      <rPr>
        <b/>
        <vertAlign val="subscript"/>
        <sz val="12"/>
        <rFont val="Times New Roman"/>
        <family val="1"/>
      </rPr>
      <t>2</t>
    </r>
    <r>
      <rPr>
        <b/>
        <sz val="12"/>
        <rFont val="Times New Roman"/>
        <family val="1"/>
      </rPr>
      <t>/gallon)</t>
    </r>
  </si>
  <si>
    <r>
      <t>CO</t>
    </r>
    <r>
      <rPr>
        <b/>
        <vertAlign val="subscript"/>
        <sz val="12"/>
        <color theme="1"/>
        <rFont val="Times New Roman"/>
        <family val="1"/>
      </rPr>
      <t>2</t>
    </r>
    <r>
      <rPr>
        <b/>
        <sz val="12"/>
        <color theme="1"/>
        <rFont val="Times New Roman"/>
        <family val="1"/>
      </rPr>
      <t xml:space="preserve"> emission factor (MT CO</t>
    </r>
    <r>
      <rPr>
        <b/>
        <vertAlign val="subscript"/>
        <sz val="12"/>
        <color theme="1"/>
        <rFont val="Times New Roman"/>
        <family val="1"/>
      </rPr>
      <t>2</t>
    </r>
    <r>
      <rPr>
        <b/>
        <sz val="12"/>
        <color theme="1"/>
        <rFont val="Times New Roman"/>
        <family val="1"/>
      </rPr>
      <t>/gallon)</t>
    </r>
  </si>
  <si>
    <r>
      <t>CO</t>
    </r>
    <r>
      <rPr>
        <b/>
        <vertAlign val="subscript"/>
        <sz val="12"/>
        <rFont val="Times New Roman"/>
        <family val="1"/>
      </rPr>
      <t>2</t>
    </r>
    <r>
      <rPr>
        <b/>
        <sz val="12"/>
        <rFont val="Times New Roman"/>
        <family val="1"/>
      </rPr>
      <t xml:space="preserve"> emission factor (kg CO</t>
    </r>
    <r>
      <rPr>
        <b/>
        <vertAlign val="subscript"/>
        <sz val="12"/>
        <rFont val="Times New Roman"/>
        <family val="1"/>
      </rPr>
      <t>2</t>
    </r>
    <r>
      <rPr>
        <b/>
        <sz val="12"/>
        <rFont val="Times New Roman"/>
        <family val="1"/>
      </rPr>
      <t>/mmBtu)</t>
    </r>
  </si>
  <si>
    <t>High heat value (mmBtu/scf)</t>
  </si>
  <si>
    <t>High heat value (mmBtu/gallon)</t>
  </si>
  <si>
    <r>
      <t>CO</t>
    </r>
    <r>
      <rPr>
        <b/>
        <vertAlign val="subscript"/>
        <sz val="12"/>
        <color theme="1"/>
        <rFont val="Times New Roman"/>
        <family val="1"/>
      </rPr>
      <t>2</t>
    </r>
    <r>
      <rPr>
        <b/>
        <sz val="12"/>
        <color theme="1"/>
        <rFont val="Times New Roman"/>
        <family val="1"/>
      </rPr>
      <t xml:space="preserve"> emission factor (kg CO</t>
    </r>
    <r>
      <rPr>
        <b/>
        <vertAlign val="subscript"/>
        <sz val="12"/>
        <color theme="1"/>
        <rFont val="Times New Roman"/>
        <family val="1"/>
      </rPr>
      <t>2</t>
    </r>
    <r>
      <rPr>
        <b/>
        <sz val="12"/>
        <color theme="1"/>
        <rFont val="Times New Roman"/>
        <family val="1"/>
      </rPr>
      <t>/kWh)</t>
    </r>
  </si>
  <si>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/kWh)</t>
    </r>
  </si>
  <si>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O/kWh)</t>
    </r>
  </si>
  <si>
    <r>
      <t>CO</t>
    </r>
    <r>
      <rPr>
        <b/>
        <vertAlign val="subscript"/>
        <sz val="12"/>
        <color theme="1"/>
        <rFont val="Times New Roman"/>
        <family val="1"/>
      </rPr>
      <t>2</t>
    </r>
    <r>
      <rPr>
        <b/>
        <sz val="12"/>
        <color theme="1"/>
        <rFont val="Times New Roman"/>
        <family val="1"/>
      </rPr>
      <t xml:space="preserve"> emission factor (kg CO</t>
    </r>
    <r>
      <rPr>
        <b/>
        <vertAlign val="subscript"/>
        <sz val="12"/>
        <color theme="1"/>
        <rFont val="Times New Roman"/>
        <family val="1"/>
      </rPr>
      <t>2</t>
    </r>
    <r>
      <rPr>
        <b/>
        <sz val="12"/>
        <color theme="1"/>
        <rFont val="Times New Roman"/>
        <family val="1"/>
      </rPr>
      <t>/mmBtu)</t>
    </r>
  </si>
  <si>
    <t xml:space="preserve">Washington State Agency Greenhouse Gas (GHG) Calculator </t>
  </si>
  <si>
    <t>Stationary combustion</t>
  </si>
  <si>
    <t>Total building energy use</t>
  </si>
  <si>
    <t>Total fleet energy use</t>
  </si>
  <si>
    <t>Did your agency have stationary combustion?</t>
  </si>
  <si>
    <t>Reporters</t>
  </si>
  <si>
    <t xml:space="preserve">Total annual GHG emissions </t>
  </si>
  <si>
    <t>lb/kg</t>
  </si>
  <si>
    <t>kWh/MWh</t>
  </si>
  <si>
    <r>
      <t>CH</t>
    </r>
    <r>
      <rPr>
        <b/>
        <vertAlign val="subscript"/>
        <sz val="12"/>
        <rFont val="Times New Roman"/>
        <family val="1"/>
      </rPr>
      <t>4</t>
    </r>
    <r>
      <rPr>
        <b/>
        <sz val="12"/>
        <rFont val="Times New Roman"/>
        <family val="1"/>
      </rPr>
      <t xml:space="preserve"> emission factor (MT CH</t>
    </r>
    <r>
      <rPr>
        <b/>
        <vertAlign val="subscript"/>
        <sz val="12"/>
        <rFont val="Times New Roman"/>
        <family val="1"/>
      </rPr>
      <t>4</t>
    </r>
    <r>
      <rPr>
        <b/>
        <sz val="12"/>
        <rFont val="Times New Roman"/>
        <family val="1"/>
      </rPr>
      <t>/klb)</t>
    </r>
  </si>
  <si>
    <r>
      <t>CO</t>
    </r>
    <r>
      <rPr>
        <b/>
        <vertAlign val="subscript"/>
        <sz val="12"/>
        <color theme="1"/>
        <rFont val="Times New Roman"/>
        <family val="1"/>
      </rPr>
      <t>2</t>
    </r>
    <r>
      <rPr>
        <b/>
        <sz val="12"/>
        <color theme="1"/>
        <rFont val="Times New Roman"/>
        <family val="1"/>
      </rPr>
      <t xml:space="preserve"> emission factor (MT CO</t>
    </r>
    <r>
      <rPr>
        <b/>
        <vertAlign val="subscript"/>
        <sz val="12"/>
        <color theme="1"/>
        <rFont val="Times New Roman"/>
        <family val="1"/>
      </rPr>
      <t>2</t>
    </r>
    <r>
      <rPr>
        <b/>
        <sz val="12"/>
        <color theme="1"/>
        <rFont val="Times New Roman"/>
        <family val="1"/>
      </rPr>
      <t>/klb)</t>
    </r>
  </si>
  <si>
    <r>
      <t>N</t>
    </r>
    <r>
      <rPr>
        <b/>
        <vertAlign val="subscript"/>
        <sz val="12"/>
        <rFont val="Times New Roman"/>
        <family val="1"/>
      </rPr>
      <t>2</t>
    </r>
    <r>
      <rPr>
        <b/>
        <sz val="12"/>
        <rFont val="Times New Roman"/>
        <family val="1"/>
      </rPr>
      <t>O emission factor (MT N</t>
    </r>
    <r>
      <rPr>
        <b/>
        <vertAlign val="subscript"/>
        <sz val="12"/>
        <rFont val="Times New Roman"/>
        <family val="1"/>
      </rPr>
      <t>2</t>
    </r>
    <r>
      <rPr>
        <b/>
        <sz val="12"/>
        <rFont val="Times New Roman"/>
        <family val="1"/>
      </rPr>
      <t>O/klb)</t>
    </r>
  </si>
  <si>
    <t>Central Washington University (CWU)</t>
  </si>
  <si>
    <t>Department of Agriculture (AGR)</t>
  </si>
  <si>
    <t>Department of Corrections (DOC)</t>
  </si>
  <si>
    <t>Department of Ecology (ECY)</t>
  </si>
  <si>
    <t>Department of Enterprise Services (DES)</t>
  </si>
  <si>
    <t>Department of Fish and Wildlife (DFW)</t>
  </si>
  <si>
    <t>Department of Health (DOH)</t>
  </si>
  <si>
    <t>Department of Labor and Industries (L&amp;I)</t>
  </si>
  <si>
    <t>Department of Natural Resources (DNR)</t>
  </si>
  <si>
    <t>Department of Social and Health Services (DSHS)</t>
  </si>
  <si>
    <t>Department of Transportation (DOT)</t>
  </si>
  <si>
    <t>Department of Veterans' Affairs (DVA)</t>
  </si>
  <si>
    <t>Eastern Washington University (EWU)</t>
  </si>
  <si>
    <t>The Evergreen State College (TESC)</t>
  </si>
  <si>
    <t>Highline College (HC)</t>
  </si>
  <si>
    <t>Liquor and Cannabis Board (LCB)</t>
  </si>
  <si>
    <t>Seattle Community College - District 6 (SCCD-6)</t>
  </si>
  <si>
    <t>Spokane Community College - District 17 (SCCD-17)</t>
  </si>
  <si>
    <t>State Parks and Recreation (PARKS)</t>
  </si>
  <si>
    <t>University of Washington (UW)</t>
  </si>
  <si>
    <t>Washington State Patrol (WSP)</t>
  </si>
  <si>
    <t>Washington State University (WSU)</t>
  </si>
  <si>
    <t>Western Washington University (WWU)</t>
  </si>
  <si>
    <t>Agency Information</t>
  </si>
  <si>
    <t>Total # of students, patients, offenders, etc. agency serves</t>
  </si>
  <si>
    <r>
      <t>CH</t>
    </r>
    <r>
      <rPr>
        <b/>
        <vertAlign val="subscript"/>
        <sz val="12"/>
        <rFont val="Times New Roman"/>
        <family val="1"/>
      </rPr>
      <t>4</t>
    </r>
    <r>
      <rPr>
        <b/>
        <sz val="12"/>
        <rFont val="Times New Roman"/>
        <family val="1"/>
      </rPr>
      <t xml:space="preserve"> emission factor (kg CH</t>
    </r>
    <r>
      <rPr>
        <b/>
        <vertAlign val="subscript"/>
        <sz val="12"/>
        <rFont val="Times New Roman"/>
        <family val="1"/>
      </rPr>
      <t>4</t>
    </r>
    <r>
      <rPr>
        <b/>
        <sz val="12"/>
        <rFont val="Times New Roman"/>
        <family val="1"/>
      </rPr>
      <t>/MWh)</t>
    </r>
  </si>
  <si>
    <r>
      <t>N</t>
    </r>
    <r>
      <rPr>
        <b/>
        <vertAlign val="subscript"/>
        <sz val="12"/>
        <rFont val="Times New Roman"/>
        <family val="1"/>
      </rPr>
      <t>2</t>
    </r>
    <r>
      <rPr>
        <b/>
        <sz val="12"/>
        <rFont val="Times New Roman"/>
        <family val="1"/>
      </rPr>
      <t>O emissions factor (kg N</t>
    </r>
    <r>
      <rPr>
        <b/>
        <vertAlign val="subscript"/>
        <sz val="12"/>
        <rFont val="Times New Roman"/>
        <family val="1"/>
      </rPr>
      <t>2</t>
    </r>
    <r>
      <rPr>
        <b/>
        <sz val="12"/>
        <rFont val="Times New Roman"/>
        <family val="1"/>
      </rPr>
      <t>O/MWh)</t>
    </r>
  </si>
  <si>
    <t>Source: EPA 40 C.F.R Part 98 as adopted in WAC 173-441</t>
  </si>
  <si>
    <t>Source: WAC 173-441</t>
  </si>
  <si>
    <t>Global Warming Potentials (100 yr)</t>
  </si>
  <si>
    <r>
      <t>Source: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purchased electricity EFs - eGrid fuel mix profile (https://www.epa.gov/energy/emissions-generation-resource-integrated-database-egrid)</t>
    </r>
  </si>
  <si>
    <r>
      <t>Source: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and N</t>
    </r>
    <r>
      <rPr>
        <vertAlign val="subscript"/>
        <sz val="10"/>
        <color theme="1"/>
        <rFont val="Times New Roman"/>
        <family val="1"/>
      </rPr>
      <t>2</t>
    </r>
    <r>
      <rPr>
        <sz val="10"/>
        <color theme="1"/>
        <rFont val="Times New Roman"/>
        <family val="1"/>
      </rPr>
      <t>O purchased steam EFs - EPA Emission Factors for Greenhouse Gas Inventories (https://www.epa.gov/sites/production/files/2018-03/documents/emission-factors_mar_2018_0.pdf)</t>
    </r>
  </si>
  <si>
    <r>
      <t>MT CO</t>
    </r>
    <r>
      <rPr>
        <b/>
        <vertAlign val="subscript"/>
        <sz val="12"/>
        <color theme="1"/>
        <rFont val="Times New Roman"/>
        <family val="1"/>
      </rPr>
      <t>2</t>
    </r>
    <r>
      <rPr>
        <b/>
        <sz val="12"/>
        <color theme="1"/>
        <rFont val="Times New Roman"/>
        <family val="1"/>
      </rPr>
      <t>e</t>
    </r>
  </si>
  <si>
    <r>
      <t>CO</t>
    </r>
    <r>
      <rPr>
        <b/>
        <vertAlign val="subscript"/>
        <sz val="12"/>
        <color theme="1"/>
        <rFont val="Times New Roman"/>
        <family val="1"/>
      </rPr>
      <t>2</t>
    </r>
    <r>
      <rPr>
        <b/>
        <sz val="12"/>
        <color theme="1"/>
        <rFont val="Times New Roman"/>
        <family val="1"/>
      </rPr>
      <t xml:space="preserve"> emissions (MT CO</t>
    </r>
    <r>
      <rPr>
        <b/>
        <vertAlign val="subscript"/>
        <sz val="12"/>
        <color theme="1"/>
        <rFont val="Times New Roman"/>
        <family val="1"/>
      </rPr>
      <t>2</t>
    </r>
    <r>
      <rPr>
        <b/>
        <sz val="12"/>
        <color theme="1"/>
        <rFont val="Times New Roman"/>
        <family val="1"/>
      </rPr>
      <t>)</t>
    </r>
  </si>
  <si>
    <r>
      <t>CH</t>
    </r>
    <r>
      <rPr>
        <b/>
        <vertAlign val="subscript"/>
        <sz val="12"/>
        <color theme="1"/>
        <rFont val="Times New Roman"/>
        <family val="1"/>
      </rPr>
      <t>4</t>
    </r>
    <r>
      <rPr>
        <b/>
        <sz val="12"/>
        <color theme="1"/>
        <rFont val="Times New Roman"/>
        <family val="1"/>
      </rPr>
      <t xml:space="preserve"> emissions (MT CH</t>
    </r>
    <r>
      <rPr>
        <b/>
        <vertAlign val="subscript"/>
        <sz val="12"/>
        <color theme="1"/>
        <rFont val="Times New Roman"/>
        <family val="1"/>
      </rPr>
      <t>4</t>
    </r>
    <r>
      <rPr>
        <b/>
        <sz val="12"/>
        <color theme="1"/>
        <rFont val="Times New Roman"/>
        <family val="1"/>
      </rPr>
      <t>)</t>
    </r>
  </si>
  <si>
    <r>
      <t>N</t>
    </r>
    <r>
      <rPr>
        <b/>
        <vertAlign val="subscript"/>
        <sz val="12"/>
        <color theme="1"/>
        <rFont val="Times New Roman"/>
        <family val="1"/>
      </rPr>
      <t>2</t>
    </r>
    <r>
      <rPr>
        <b/>
        <sz val="12"/>
        <color theme="1"/>
        <rFont val="Times New Roman"/>
        <family val="1"/>
      </rPr>
      <t>O emissions (MT N</t>
    </r>
    <r>
      <rPr>
        <b/>
        <vertAlign val="subscript"/>
        <sz val="12"/>
        <color theme="1"/>
        <rFont val="Times New Roman"/>
        <family val="1"/>
      </rPr>
      <t>2</t>
    </r>
    <r>
      <rPr>
        <b/>
        <sz val="12"/>
        <color theme="1"/>
        <rFont val="Times New Roman"/>
        <family val="1"/>
      </rPr>
      <t>O)</t>
    </r>
  </si>
  <si>
    <r>
      <t>Total emissions (MT CO</t>
    </r>
    <r>
      <rPr>
        <b/>
        <vertAlign val="subscript"/>
        <sz val="12"/>
        <color theme="1"/>
        <rFont val="Times New Roman"/>
        <family val="1"/>
      </rPr>
      <t>2</t>
    </r>
    <r>
      <rPr>
        <b/>
        <sz val="12"/>
        <color theme="1"/>
        <rFont val="Times New Roman"/>
        <family val="1"/>
      </rPr>
      <t>e)</t>
    </r>
  </si>
  <si>
    <t>Diesel: Retail purchases</t>
  </si>
  <si>
    <t>Did your agency purchase electricity or steam?</t>
  </si>
  <si>
    <t>Use this spreadsheet to enter information about fleet(s) and mobile equipment owned by the agency or leased from the state motor pool into yellow highlighted cells.  There is a section at the bottom to provide any comments.</t>
  </si>
  <si>
    <t>Did your agency have motor vehicles (light duty, heavy duty, on-road, or off-road)?</t>
  </si>
  <si>
    <t>Did your agency have boats (excluding ferries)?</t>
  </si>
  <si>
    <t>Did your agency have ferries?</t>
  </si>
  <si>
    <t>Did your agency have aircraft?</t>
  </si>
  <si>
    <t>gal/bbl liquid fuel</t>
  </si>
  <si>
    <r>
      <t>CO</t>
    </r>
    <r>
      <rPr>
        <b/>
        <vertAlign val="subscript"/>
        <sz val="12"/>
        <rFont val="Times New Roman"/>
        <family val="1"/>
      </rPr>
      <t>2</t>
    </r>
    <r>
      <rPr>
        <b/>
        <sz val="12"/>
        <rFont val="Times New Roman"/>
        <family val="1"/>
      </rPr>
      <t xml:space="preserve"> emission factor (MT CO</t>
    </r>
    <r>
      <rPr>
        <b/>
        <vertAlign val="subscript"/>
        <sz val="12"/>
        <rFont val="Times New Roman"/>
        <family val="1"/>
      </rPr>
      <t>2</t>
    </r>
    <r>
      <rPr>
        <b/>
        <sz val="12"/>
        <rFont val="Times New Roman"/>
        <family val="1"/>
      </rPr>
      <t>/bbl)</t>
    </r>
  </si>
  <si>
    <r>
      <t>Source: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purchased electricity - renewable EFs - Zero unless reporter enters values from green contract on 2-Building Energy Use spreadsheet</t>
    </r>
  </si>
  <si>
    <t>SA_Name</t>
  </si>
  <si>
    <t>SA_Year</t>
  </si>
  <si>
    <t>SA_Category</t>
  </si>
  <si>
    <t>SA_Fuel</t>
  </si>
  <si>
    <t>SA_Fuel_Quantity</t>
  </si>
  <si>
    <t>SA_Fuel_Quantity_Unit</t>
  </si>
  <si>
    <t>SA_GHG_Rep_Quantity</t>
  </si>
  <si>
    <t>SA_GHG_Quantity_Unit</t>
  </si>
  <si>
    <t>SA_GHG_Name</t>
  </si>
  <si>
    <t>Fuel Oil</t>
  </si>
  <si>
    <r>
      <t>CO</t>
    </r>
    <r>
      <rPr>
        <b/>
        <vertAlign val="subscript"/>
        <sz val="12"/>
        <color theme="1"/>
        <rFont val="Times New Roman"/>
        <family val="1"/>
      </rPr>
      <t>2</t>
    </r>
    <r>
      <rPr>
        <b/>
        <sz val="12"/>
        <color theme="1"/>
        <rFont val="Times New Roman"/>
        <family val="1"/>
      </rPr>
      <t xml:space="preserve"> emission factor (MT CO</t>
    </r>
    <r>
      <rPr>
        <b/>
        <vertAlign val="subscript"/>
        <sz val="12"/>
        <color theme="1"/>
        <rFont val="Times New Roman"/>
        <family val="1"/>
      </rPr>
      <t>2</t>
    </r>
    <r>
      <rPr>
        <b/>
        <sz val="12"/>
        <color theme="1"/>
        <rFont val="Times New Roman"/>
        <family val="1"/>
      </rPr>
      <t>/kWh)</t>
    </r>
  </si>
  <si>
    <t>MT</t>
  </si>
  <si>
    <t>CO2</t>
  </si>
  <si>
    <t>CH4</t>
  </si>
  <si>
    <t>N2O</t>
  </si>
  <si>
    <t>Motor Vehicle</t>
  </si>
  <si>
    <t>Boat</t>
  </si>
  <si>
    <t>Ferry</t>
  </si>
  <si>
    <r>
      <t>Fossil CO</t>
    </r>
    <r>
      <rPr>
        <b/>
        <vertAlign val="subscript"/>
        <sz val="12"/>
        <color theme="1"/>
        <rFont val="Times New Roman"/>
        <family val="1"/>
      </rPr>
      <t>2</t>
    </r>
    <r>
      <rPr>
        <b/>
        <sz val="12"/>
        <color theme="1"/>
        <rFont val="Times New Roman"/>
        <family val="1"/>
      </rPr>
      <t xml:space="preserve"> emissions (MT CO</t>
    </r>
    <r>
      <rPr>
        <b/>
        <vertAlign val="subscript"/>
        <sz val="12"/>
        <color theme="1"/>
        <rFont val="Times New Roman"/>
        <family val="1"/>
      </rPr>
      <t>2</t>
    </r>
    <r>
      <rPr>
        <b/>
        <sz val="12"/>
        <color theme="1"/>
        <rFont val="Times New Roman"/>
        <family val="1"/>
      </rPr>
      <t>)</t>
    </r>
  </si>
  <si>
    <r>
      <t>Biogenic CO</t>
    </r>
    <r>
      <rPr>
        <b/>
        <vertAlign val="subscript"/>
        <sz val="12"/>
        <color theme="1"/>
        <rFont val="Times New Roman"/>
        <family val="1"/>
      </rPr>
      <t>2</t>
    </r>
    <r>
      <rPr>
        <b/>
        <sz val="12"/>
        <color theme="1"/>
        <rFont val="Times New Roman"/>
        <family val="1"/>
      </rPr>
      <t xml:space="preserve"> emissions (MT CO</t>
    </r>
    <r>
      <rPr>
        <b/>
        <vertAlign val="subscript"/>
        <sz val="12"/>
        <color theme="1"/>
        <rFont val="Times New Roman"/>
        <family val="1"/>
      </rPr>
      <t>2</t>
    </r>
    <r>
      <rPr>
        <b/>
        <sz val="12"/>
        <color theme="1"/>
        <rFont val="Times New Roman"/>
        <family val="1"/>
      </rPr>
      <t>)</t>
    </r>
  </si>
  <si>
    <t>SA_Contact_Name</t>
  </si>
  <si>
    <t>SA_Contact_Phone</t>
  </si>
  <si>
    <t>SA_Contact_Email</t>
  </si>
  <si>
    <t>SA_Category_Quantity</t>
  </si>
  <si>
    <t>Employees</t>
  </si>
  <si>
    <t>People served</t>
  </si>
  <si>
    <t>Space leased in privately building</t>
  </si>
  <si>
    <t>SA_Category_Quantity_Unit</t>
  </si>
  <si>
    <t>ft2</t>
  </si>
  <si>
    <t>Total space</t>
  </si>
  <si>
    <t>Agency owned space</t>
  </si>
  <si>
    <t>Space leased in DES building</t>
  </si>
  <si>
    <t>Space leased from another agency</t>
  </si>
  <si>
    <r>
      <t>Source: CO</t>
    </r>
    <r>
      <rPr>
        <vertAlign val="subscript"/>
        <sz val="10"/>
        <rFont val="Times New Roman"/>
        <family val="1"/>
      </rPr>
      <t>2</t>
    </r>
    <r>
      <rPr>
        <sz val="10"/>
        <rFont val="Times New Roman"/>
        <family val="1"/>
      </rPr>
      <t xml:space="preserve"> purchased electricity EF - WA Fuel Mix Disclosure (2018) (https://www.commerce.wa.gov/growing-the-economy/energy/fuel-mix-disclosure/)</t>
    </r>
  </si>
  <si>
    <t>SA_Biofuel_Perc</t>
  </si>
  <si>
    <t>Electricity_Renewable</t>
  </si>
  <si>
    <t>Code</t>
  </si>
  <si>
    <t>SA_Code</t>
  </si>
  <si>
    <t>SA_GHG_CO2e_Rep_Quantity</t>
  </si>
  <si>
    <t>Bio_CO2</t>
  </si>
  <si>
    <t>Total space (sq. ft.)</t>
  </si>
  <si>
    <t>MMBtu/klb steam</t>
  </si>
  <si>
    <t>Steam</t>
  </si>
  <si>
    <t>Distillate Fuel Oil No. 2</t>
  </si>
  <si>
    <t>Retail purchases</t>
  </si>
  <si>
    <t>WSDOT fueling stations</t>
  </si>
  <si>
    <t>Bulk purchases</t>
  </si>
  <si>
    <t>Kerosene-Type Jet Fuel</t>
  </si>
  <si>
    <t>Ethanol (100%)</t>
  </si>
  <si>
    <t>Biodiesel (100%, methyl ester)</t>
  </si>
  <si>
    <t>Aviation Gasoline</t>
  </si>
  <si>
    <t>Conventional-Summer-Premium</t>
  </si>
  <si>
    <t>Gasoline-Other</t>
  </si>
  <si>
    <t>Motor Gasoline</t>
  </si>
  <si>
    <t>Natural Gas (Weighted U.S. Average)</t>
  </si>
  <si>
    <t>SA_Fuel_Details</t>
  </si>
  <si>
    <t>therms/yr</t>
  </si>
  <si>
    <t>gallons/yr</t>
  </si>
  <si>
    <t>kWh/yr</t>
  </si>
  <si>
    <t>klbs/yr</t>
  </si>
  <si>
    <t>Distillate No. 2 - Ultra Low Sulfur</t>
  </si>
  <si>
    <r>
      <t>CH</t>
    </r>
    <r>
      <rPr>
        <b/>
        <vertAlign val="subscript"/>
        <sz val="12"/>
        <color theme="1"/>
        <rFont val="Times New Roman"/>
        <family val="1"/>
      </rPr>
      <t>4</t>
    </r>
    <r>
      <rPr>
        <b/>
        <sz val="12"/>
        <color theme="1"/>
        <rFont val="Times New Roman"/>
        <family val="1"/>
      </rPr>
      <t xml:space="preserve"> emissions (MTCO</t>
    </r>
    <r>
      <rPr>
        <b/>
        <vertAlign val="subscript"/>
        <sz val="12"/>
        <color theme="1"/>
        <rFont val="Times New Roman"/>
        <family val="1"/>
      </rPr>
      <t>2</t>
    </r>
    <r>
      <rPr>
        <b/>
        <sz val="12"/>
        <color theme="1"/>
        <rFont val="Times New Roman"/>
        <family val="1"/>
      </rPr>
      <t>e)</t>
    </r>
  </si>
  <si>
    <r>
      <t>N</t>
    </r>
    <r>
      <rPr>
        <b/>
        <vertAlign val="subscript"/>
        <sz val="12"/>
        <color theme="1"/>
        <rFont val="Times New Roman"/>
        <family val="1"/>
      </rPr>
      <t>2</t>
    </r>
    <r>
      <rPr>
        <b/>
        <sz val="12"/>
        <color theme="1"/>
        <rFont val="Times New Roman"/>
        <family val="1"/>
      </rPr>
      <t>O emissions (MT CO</t>
    </r>
    <r>
      <rPr>
        <b/>
        <vertAlign val="subscript"/>
        <sz val="12"/>
        <color theme="1"/>
        <rFont val="Times New Roman"/>
        <family val="1"/>
      </rPr>
      <t>2</t>
    </r>
    <r>
      <rPr>
        <b/>
        <sz val="12"/>
        <color theme="1"/>
        <rFont val="Times New Roman"/>
        <family val="1"/>
      </rPr>
      <t>e)</t>
    </r>
  </si>
  <si>
    <t>Use this calculator to determine your agency's annual GHG emissions from building energy use (purchased electricity and stationary combustion) and fleet energy use (mobile fleets and equipment).
Use spreadsheets 1-3 to enter information into the yellow highlighted cells.  Use spreadsheet 4 to view your agency's emissions.  Hover your mouse over red triangles in the upper right-hand corner of a cell for more information about the data requested.  
Once you have entered your agency's information into the calculator, complete the following steps to submit your report to Ecology:
1.) Log into your Secure Access Washington Account (SAW). If you do not have an account, you will need to create one and wait for an approval email from Ecology.
2.) Go to “My services” and select “State Agency and Academia GHG Reporting Tool” – Reporters commonly make the mistake of reporting their emissions under the wrong program, so please make sure you choose the correct tool.
3.) Search for your agency by name and upload your file.
Your report is due to Ecology by July 1, 2020.  
If you have questions or need assistance with your report, please contact Gail Sandlin (gail.sandlin@ecy.wa.gov).</t>
  </si>
  <si>
    <t>Purchased electricity - non-renewable</t>
  </si>
  <si>
    <t>Electricity_Unspecified</t>
  </si>
  <si>
    <t xml:space="preserve">Use this spreadsheet to enter information about stationary sources and purchased electricity and steam into yellow highlighted cells.  For electricity, include non-renewable and renewable (electricity purchased from 'green' contracts).  There is a section at the bottom to provide any 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</si>
</sst>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lt;=9999999]###\-####;\(###\)\ ###\-####"/>
    <numFmt numFmtId="165" formatCode="0.00000"/>
    <numFmt numFmtId="166" formatCode="0.0000"/>
    <numFmt numFmtId="167" formatCode="0.000000"/>
    <numFmt numFmtId="168" formatCode="0.000"/>
  </numFmts>
  <fonts count="27" x14ac:knownFonts="1">
    <font>
      <sz val="11"/>
      <color theme="1"/>
      <name val="Calibri"/>
      <family val="2"/>
      <scheme val="minor"/>
    </font>
    <font>
      <u/>
      <sz val="11"/>
      <color theme="10"/>
      <name val="Calibri"/>
      <family val="2"/>
    </font>
    <font>
      <b/>
      <sz val="12"/>
      <name val="Times New Roman"/>
      <family val="1"/>
    </font>
    <font>
      <sz val="12"/>
      <color theme="1"/>
      <name val="Times New Roman"/>
      <family val="1"/>
    </font>
    <font>
      <b/>
      <sz val="12"/>
      <color theme="1"/>
      <name val="Times New Roman"/>
      <family val="1"/>
    </font>
    <font>
      <vertAlign val="subscript"/>
      <sz val="12"/>
      <color theme="1"/>
      <name val="Times New Roman"/>
      <family val="1"/>
    </font>
    <font>
      <b/>
      <vertAlign val="subscript"/>
      <sz val="12"/>
      <color theme="1"/>
      <name val="Times New Roman"/>
      <family val="1"/>
    </font>
    <font>
      <sz val="11"/>
      <color theme="1"/>
      <name val="Calibri"/>
      <family val="2"/>
      <scheme val="minor"/>
    </font>
    <font>
      <b/>
      <vertAlign val="subscript"/>
      <sz val="12"/>
      <name val="Times New Roman"/>
      <family val="1"/>
    </font>
    <font>
      <sz val="12"/>
      <name val="Times New Roman"/>
      <family val="1"/>
    </font>
    <font>
      <b/>
      <sz val="11"/>
      <color theme="1"/>
      <name val="Calibri"/>
      <family val="2"/>
      <scheme val="minor"/>
    </font>
    <font>
      <sz val="8"/>
      <color theme="1"/>
      <name val="Calibri"/>
      <family val="2"/>
      <scheme val="minor"/>
    </font>
    <font>
      <b/>
      <sz val="8"/>
      <color theme="1"/>
      <name val="Calibri"/>
      <family val="2"/>
      <scheme val="minor"/>
    </font>
    <font>
      <sz val="12"/>
      <color rgb="FF00B050"/>
      <name val="Times New Roman"/>
      <family val="1"/>
    </font>
    <font>
      <sz val="11"/>
      <color theme="1"/>
      <name val="Times New Roman"/>
      <family val="1"/>
    </font>
    <font>
      <sz val="9"/>
      <color indexed="81"/>
      <name val="Tahoma"/>
      <family val="2"/>
    </font>
    <font>
      <sz val="10"/>
      <color theme="1"/>
      <name val="Times New Roman"/>
      <family val="1"/>
    </font>
    <font>
      <vertAlign val="subscript"/>
      <sz val="10"/>
      <color theme="1"/>
      <name val="Times New Roman"/>
      <family val="1"/>
    </font>
    <font>
      <sz val="10"/>
      <name val="Times New Roman"/>
      <family val="1"/>
    </font>
    <font>
      <vertAlign val="subscript"/>
      <sz val="10"/>
      <name val="Times New Roman"/>
      <family val="1"/>
    </font>
    <font>
      <sz val="12"/>
      <color rgb="FFFF0000"/>
      <name val="Times New Roman"/>
      <family val="1"/>
    </font>
    <font>
      <sz val="10"/>
      <color indexed="8"/>
      <name val="Arial"/>
      <family val="2"/>
    </font>
    <font>
      <sz val="11"/>
      <color indexed="8"/>
      <name val="Calibri"/>
      <family val="2"/>
    </font>
    <font>
      <sz val="12"/>
      <color indexed="8"/>
      <name val="Times New Roman"/>
      <family val="1"/>
    </font>
    <font>
      <sz val="11"/>
      <name val="Calibri"/>
      <family val="2"/>
      <scheme val="minor"/>
    </font>
    <font>
      <b/>
      <sz val="11"/>
      <name val="Calibri"/>
      <family val="2"/>
      <scheme val="minor"/>
    </font>
    <font>
      <sz val="9"/>
      <color indexed="81"/>
      <name val="Tahoma"/>
      <charset val="1"/>
    </font>
  </fonts>
  <fills count="11">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FDFECA"/>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22"/>
      </left>
      <right style="thin">
        <color indexed="64"/>
      </right>
      <top/>
      <bottom style="thin">
        <color indexed="2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5">
    <xf numFmtId="0" fontId="0" fillId="0" borderId="0"/>
    <xf numFmtId="0" fontId="1" fillId="0" borderId="0" applyNumberFormat="0" applyFill="0" applyBorder="0" applyAlignment="0" applyProtection="0">
      <alignment vertical="top"/>
      <protection locked="0"/>
    </xf>
    <xf numFmtId="43" fontId="7" fillId="0" borderId="0" applyFont="0" applyFill="0" applyBorder="0" applyAlignment="0" applyProtection="0"/>
    <xf numFmtId="9" fontId="7" fillId="0" borderId="0" applyFont="0" applyFill="0" applyBorder="0" applyAlignment="0" applyProtection="0"/>
    <xf numFmtId="0" fontId="21" fillId="0" borderId="0"/>
  </cellStyleXfs>
  <cellXfs count="225">
    <xf numFmtId="0" fontId="0" fillId="0" borderId="0" xfId="0"/>
    <xf numFmtId="0" fontId="3" fillId="0" borderId="0" xfId="0" applyFont="1"/>
    <xf numFmtId="11" fontId="3" fillId="0" borderId="0" xfId="0" applyNumberFormat="1" applyFont="1"/>
    <xf numFmtId="0" fontId="2" fillId="3" borderId="6" xfId="0" applyFont="1" applyFill="1" applyBorder="1" applyAlignment="1">
      <alignment horizontal="left"/>
    </xf>
    <xf numFmtId="0" fontId="2" fillId="3" borderId="11" xfId="0" applyFont="1" applyFill="1" applyBorder="1" applyAlignment="1">
      <alignment horizontal="left"/>
    </xf>
    <xf numFmtId="0" fontId="2" fillId="3" borderId="7" xfId="0" applyFont="1" applyFill="1" applyBorder="1" applyAlignment="1">
      <alignment horizontal="left"/>
    </xf>
    <xf numFmtId="0" fontId="3" fillId="0" borderId="3" xfId="0" applyFont="1" applyBorder="1"/>
    <xf numFmtId="0" fontId="9" fillId="0" borderId="0" xfId="0" applyFont="1" applyBorder="1"/>
    <xf numFmtId="165" fontId="9" fillId="0" borderId="0" xfId="0" applyNumberFormat="1" applyFont="1" applyBorder="1"/>
    <xf numFmtId="11" fontId="3" fillId="0" borderId="0" xfId="0" applyNumberFormat="1" applyFont="1" applyBorder="1"/>
    <xf numFmtId="11" fontId="3" fillId="0" borderId="8" xfId="0" applyNumberFormat="1" applyFont="1" applyBorder="1"/>
    <xf numFmtId="0" fontId="3" fillId="0" borderId="0" xfId="0" applyFont="1" applyBorder="1"/>
    <xf numFmtId="166" fontId="3" fillId="0" borderId="0" xfId="0" applyNumberFormat="1" applyFont="1" applyBorder="1"/>
    <xf numFmtId="0" fontId="3" fillId="0" borderId="9" xfId="0" applyFont="1" applyBorder="1"/>
    <xf numFmtId="0" fontId="3" fillId="0" borderId="2" xfId="0" applyFont="1" applyBorder="1"/>
    <xf numFmtId="166" fontId="3" fillId="0" borderId="2" xfId="0" applyNumberFormat="1" applyFont="1" applyBorder="1"/>
    <xf numFmtId="11" fontId="3" fillId="0" borderId="2" xfId="0" applyNumberFormat="1" applyFont="1" applyBorder="1"/>
    <xf numFmtId="11" fontId="3" fillId="0" borderId="10" xfId="0" applyNumberFormat="1" applyFont="1" applyBorder="1"/>
    <xf numFmtId="0" fontId="4" fillId="7" borderId="4" xfId="0" applyFont="1" applyFill="1" applyBorder="1"/>
    <xf numFmtId="0" fontId="2" fillId="7" borderId="12" xfId="0" applyFont="1" applyFill="1" applyBorder="1" applyAlignment="1"/>
    <xf numFmtId="0" fontId="2" fillId="7" borderId="5" xfId="0" applyFont="1" applyFill="1" applyBorder="1" applyAlignment="1"/>
    <xf numFmtId="0" fontId="4" fillId="7" borderId="12" xfId="0" applyFont="1" applyFill="1" applyBorder="1" applyAlignment="1"/>
    <xf numFmtId="0" fontId="3" fillId="0" borderId="8" xfId="0" applyFont="1" applyBorder="1"/>
    <xf numFmtId="0" fontId="3" fillId="0" borderId="10" xfId="0" applyFont="1" applyBorder="1"/>
    <xf numFmtId="0" fontId="3" fillId="0" borderId="6" xfId="0" applyFont="1" applyBorder="1"/>
    <xf numFmtId="0" fontId="3" fillId="0" borderId="7" xfId="0" applyFont="1" applyBorder="1"/>
    <xf numFmtId="0" fontId="3" fillId="0" borderId="11" xfId="0" applyFont="1" applyBorder="1"/>
    <xf numFmtId="11" fontId="3" fillId="0" borderId="7" xfId="0" applyNumberFormat="1" applyFont="1" applyBorder="1"/>
    <xf numFmtId="11" fontId="3" fillId="0" borderId="11" xfId="0" applyNumberFormat="1" applyFont="1" applyBorder="1"/>
    <xf numFmtId="0" fontId="4" fillId="7" borderId="12" xfId="0" applyFont="1" applyFill="1" applyBorder="1"/>
    <xf numFmtId="0" fontId="2" fillId="3" borderId="4" xfId="0" applyFont="1" applyFill="1" applyBorder="1" applyAlignment="1">
      <alignment horizontal="left"/>
    </xf>
    <xf numFmtId="0" fontId="2" fillId="3" borderId="12" xfId="0" applyFont="1" applyFill="1" applyBorder="1" applyAlignment="1">
      <alignment horizontal="left"/>
    </xf>
    <xf numFmtId="0" fontId="2" fillId="3" borderId="5" xfId="0" applyFont="1" applyFill="1" applyBorder="1" applyAlignment="1">
      <alignment horizontal="left"/>
    </xf>
    <xf numFmtId="0" fontId="2" fillId="3" borderId="4" xfId="0" applyFont="1" applyFill="1" applyBorder="1" applyAlignment="1">
      <alignment horizontal="left"/>
    </xf>
    <xf numFmtId="0" fontId="2" fillId="3" borderId="5" xfId="0" applyFont="1" applyFill="1" applyBorder="1" applyAlignment="1">
      <alignment horizontal="left"/>
    </xf>
    <xf numFmtId="0" fontId="11" fillId="0" borderId="0" xfId="0" applyFont="1" applyFill="1" applyBorder="1"/>
    <xf numFmtId="0" fontId="12" fillId="0" borderId="0" xfId="0" applyFont="1" applyFill="1" applyBorder="1"/>
    <xf numFmtId="4" fontId="12" fillId="0" borderId="0" xfId="0" applyNumberFormat="1" applyFont="1" applyFill="1" applyBorder="1"/>
    <xf numFmtId="0" fontId="2" fillId="3" borderId="13" xfId="0" applyFont="1" applyFill="1" applyBorder="1" applyAlignment="1">
      <alignment horizontal="left"/>
    </xf>
    <xf numFmtId="0" fontId="3" fillId="0" borderId="14" xfId="0" applyFont="1" applyFill="1" applyBorder="1"/>
    <xf numFmtId="0" fontId="9" fillId="0" borderId="14" xfId="0" applyFont="1" applyFill="1" applyBorder="1"/>
    <xf numFmtId="0" fontId="3" fillId="0" borderId="15" xfId="0" applyFont="1" applyFill="1" applyBorder="1"/>
    <xf numFmtId="0" fontId="3" fillId="0" borderId="13" xfId="0" applyFont="1" applyFill="1" applyBorder="1"/>
    <xf numFmtId="0" fontId="10" fillId="0" borderId="0" xfId="0" applyFont="1"/>
    <xf numFmtId="0" fontId="2" fillId="3" borderId="4" xfId="0" applyFont="1" applyFill="1" applyBorder="1" applyAlignment="1">
      <alignment horizontal="left"/>
    </xf>
    <xf numFmtId="0" fontId="2" fillId="3" borderId="5" xfId="0" applyFont="1" applyFill="1" applyBorder="1" applyAlignment="1">
      <alignment horizontal="left"/>
    </xf>
    <xf numFmtId="49" fontId="3" fillId="4" borderId="7" xfId="0" applyNumberFormat="1" applyFont="1" applyFill="1" applyBorder="1" applyAlignment="1" applyProtection="1">
      <alignment horizontal="center" wrapText="1"/>
      <protection locked="0"/>
    </xf>
    <xf numFmtId="164" fontId="3" fillId="4" borderId="8" xfId="0" applyNumberFormat="1" applyFont="1" applyFill="1" applyBorder="1" applyAlignment="1" applyProtection="1">
      <alignment horizontal="center" wrapText="1"/>
      <protection locked="0"/>
    </xf>
    <xf numFmtId="3" fontId="3" fillId="4" borderId="7" xfId="0" applyNumberFormat="1" applyFont="1" applyFill="1" applyBorder="1" applyAlignment="1" applyProtection="1">
      <alignment horizontal="center" vertical="center" wrapText="1"/>
      <protection locked="0"/>
    </xf>
    <xf numFmtId="3" fontId="3" fillId="4" borderId="8"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8" xfId="0" applyNumberFormat="1" applyFont="1" applyFill="1" applyBorder="1" applyAlignment="1" applyProtection="1">
      <alignment horizontal="center" vertical="center" wrapText="1"/>
      <protection locked="0"/>
    </xf>
    <xf numFmtId="49" fontId="1" fillId="4" borderId="10" xfId="1" applyNumberFormat="1" applyFill="1" applyBorder="1" applyAlignment="1" applyProtection="1">
      <alignment horizontal="center" wrapText="1"/>
      <protection locked="0"/>
    </xf>
    <xf numFmtId="3" fontId="3" fillId="4" borderId="10"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left" vertical="top" wrapText="1"/>
      <protection locked="0"/>
    </xf>
    <xf numFmtId="0" fontId="3" fillId="0" borderId="0" xfId="0" applyNumberFormat="1" applyFont="1" applyBorder="1"/>
    <xf numFmtId="0" fontId="16" fillId="0" borderId="0" xfId="0" applyFont="1" applyAlignment="1"/>
    <xf numFmtId="0" fontId="16" fillId="0" borderId="0" xfId="0" applyFont="1"/>
    <xf numFmtId="0" fontId="2" fillId="3" borderId="4" xfId="0" applyFont="1" applyFill="1" applyBorder="1" applyAlignment="1" applyProtection="1">
      <alignment horizontal="left"/>
    </xf>
    <xf numFmtId="0" fontId="2" fillId="3" borderId="5" xfId="0" applyFont="1" applyFill="1" applyBorder="1" applyAlignment="1" applyProtection="1">
      <alignment horizontal="left"/>
    </xf>
    <xf numFmtId="0" fontId="3" fillId="0" borderId="6" xfId="0" applyFont="1" applyBorder="1" applyProtection="1"/>
    <xf numFmtId="0" fontId="3" fillId="0" borderId="3" xfId="0" applyFont="1" applyBorder="1" applyProtection="1"/>
    <xf numFmtId="0" fontId="3" fillId="0" borderId="9" xfId="0" applyFont="1" applyBorder="1" applyProtection="1"/>
    <xf numFmtId="0" fontId="4" fillId="0" borderId="0" xfId="0" applyFont="1" applyFill="1" applyBorder="1" applyProtection="1"/>
    <xf numFmtId="0" fontId="3" fillId="0" borderId="0" xfId="0" applyFont="1" applyFill="1" applyBorder="1" applyProtection="1"/>
    <xf numFmtId="0" fontId="4" fillId="0" borderId="0" xfId="0" applyFont="1" applyFill="1" applyBorder="1" applyAlignment="1" applyProtection="1">
      <alignment horizontal="center"/>
    </xf>
    <xf numFmtId="0" fontId="3" fillId="0" borderId="0" xfId="0" applyFont="1" applyFill="1" applyBorder="1" applyAlignment="1" applyProtection="1">
      <alignment wrapText="1"/>
    </xf>
    <xf numFmtId="0" fontId="3" fillId="2" borderId="4"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 fillId="4" borderId="7" xfId="0" applyFont="1" applyFill="1" applyBorder="1" applyProtection="1">
      <protection locked="0"/>
    </xf>
    <xf numFmtId="0" fontId="3" fillId="4" borderId="8" xfId="0" applyFont="1" applyFill="1" applyBorder="1" applyProtection="1">
      <protection locked="0"/>
    </xf>
    <xf numFmtId="0" fontId="3" fillId="4" borderId="10" xfId="0" applyFont="1" applyFill="1" applyBorder="1" applyProtection="1">
      <protection locked="0"/>
    </xf>
    <xf numFmtId="3" fontId="3" fillId="0" borderId="0" xfId="0" applyNumberFormat="1" applyFont="1" applyFill="1" applyBorder="1" applyProtection="1">
      <protection locked="0"/>
    </xf>
    <xf numFmtId="9" fontId="3" fillId="0" borderId="0" xfId="3" applyFont="1" applyFill="1" applyBorder="1" applyProtection="1">
      <protection locked="0"/>
    </xf>
    <xf numFmtId="0" fontId="2" fillId="3" borderId="12" xfId="0" applyFont="1" applyFill="1" applyBorder="1" applyAlignment="1" applyProtection="1">
      <alignment horizontal="left"/>
    </xf>
    <xf numFmtId="0" fontId="3" fillId="3" borderId="5" xfId="0" applyFont="1" applyFill="1" applyBorder="1" applyProtection="1"/>
    <xf numFmtId="0" fontId="3" fillId="0" borderId="0" xfId="0" applyFont="1" applyProtection="1"/>
    <xf numFmtId="0" fontId="4" fillId="2" borderId="6" xfId="0" applyFont="1" applyFill="1" applyBorder="1" applyProtection="1"/>
    <xf numFmtId="3" fontId="4" fillId="2" borderId="11" xfId="0" applyNumberFormat="1" applyFont="1" applyFill="1" applyBorder="1" applyProtection="1"/>
    <xf numFmtId="0" fontId="4" fillId="2" borderId="7" xfId="0" applyFont="1" applyFill="1" applyBorder="1" applyProtection="1"/>
    <xf numFmtId="0" fontId="4" fillId="2" borderId="9" xfId="0" applyFont="1" applyFill="1" applyBorder="1" applyProtection="1"/>
    <xf numFmtId="3" fontId="4" fillId="2" borderId="2" xfId="0" applyNumberFormat="1" applyFont="1" applyFill="1" applyBorder="1" applyProtection="1"/>
    <xf numFmtId="0" fontId="4" fillId="2" borderId="10" xfId="0" applyFont="1" applyFill="1" applyBorder="1" applyProtection="1"/>
    <xf numFmtId="0" fontId="4" fillId="9" borderId="9" xfId="0" applyFont="1" applyFill="1" applyBorder="1" applyProtection="1"/>
    <xf numFmtId="3" fontId="4" fillId="9" borderId="2" xfId="0" applyNumberFormat="1" applyFont="1" applyFill="1" applyBorder="1" applyProtection="1"/>
    <xf numFmtId="0" fontId="4" fillId="9" borderId="10" xfId="0" applyFont="1" applyFill="1" applyBorder="1" applyProtection="1"/>
    <xf numFmtId="0" fontId="2" fillId="3" borderId="1" xfId="0" applyFont="1" applyFill="1" applyBorder="1" applyAlignment="1" applyProtection="1">
      <alignment horizontal="left"/>
    </xf>
    <xf numFmtId="0" fontId="4" fillId="6" borderId="1" xfId="0" applyFont="1" applyFill="1" applyBorder="1" applyProtection="1"/>
    <xf numFmtId="0" fontId="4" fillId="6" borderId="12" xfId="0" applyFont="1" applyFill="1" applyBorder="1" applyProtection="1"/>
    <xf numFmtId="0" fontId="4" fillId="6" borderId="5" xfId="0" applyFont="1" applyFill="1" applyBorder="1" applyProtection="1"/>
    <xf numFmtId="0" fontId="4" fillId="5" borderId="1" xfId="0" applyFont="1" applyFill="1" applyBorder="1" applyProtection="1"/>
    <xf numFmtId="0" fontId="3" fillId="5" borderId="12" xfId="0" applyFont="1" applyFill="1" applyBorder="1" applyProtection="1"/>
    <xf numFmtId="0" fontId="3" fillId="5" borderId="5" xfId="0" applyFont="1" applyFill="1" applyBorder="1" applyProtection="1"/>
    <xf numFmtId="0" fontId="3" fillId="0" borderId="13" xfId="0" applyFont="1" applyBorder="1" applyProtection="1"/>
    <xf numFmtId="0" fontId="3" fillId="0" borderId="14" xfId="0" applyFont="1" applyBorder="1" applyProtection="1"/>
    <xf numFmtId="0" fontId="3" fillId="0" borderId="15" xfId="0" applyFont="1" applyBorder="1" applyProtection="1"/>
    <xf numFmtId="0" fontId="4" fillId="8" borderId="1" xfId="0" applyFont="1" applyFill="1" applyBorder="1" applyProtection="1"/>
    <xf numFmtId="0" fontId="3" fillId="5" borderId="4" xfId="0" applyFont="1" applyFill="1" applyBorder="1" applyProtection="1"/>
    <xf numFmtId="0" fontId="3" fillId="0" borderId="1" xfId="0" applyFont="1" applyBorder="1" applyProtection="1"/>
    <xf numFmtId="0" fontId="2" fillId="3" borderId="12" xfId="0" applyFont="1" applyFill="1" applyBorder="1" applyAlignment="1" applyProtection="1">
      <alignment horizontal="center" wrapText="1"/>
    </xf>
    <xf numFmtId="0" fontId="3" fillId="3" borderId="12" xfId="0" applyFont="1" applyFill="1" applyBorder="1" applyProtection="1"/>
    <xf numFmtId="0" fontId="2" fillId="3" borderId="5" xfId="0" applyFont="1" applyFill="1" applyBorder="1" applyAlignment="1" applyProtection="1">
      <alignment horizontal="center" wrapText="1"/>
    </xf>
    <xf numFmtId="0" fontId="14" fillId="0" borderId="0" xfId="0" applyFont="1" applyFill="1" applyProtection="1"/>
    <xf numFmtId="0" fontId="3" fillId="0" borderId="0" xfId="0" applyFont="1" applyFill="1" applyProtection="1"/>
    <xf numFmtId="0" fontId="3" fillId="0" borderId="0" xfId="0" applyFont="1" applyBorder="1" applyProtection="1"/>
    <xf numFmtId="0" fontId="4" fillId="0" borderId="0" xfId="0" applyFont="1" applyFill="1" applyAlignment="1" applyProtection="1"/>
    <xf numFmtId="0" fontId="3" fillId="0" borderId="0" xfId="0" applyFont="1" applyFill="1" applyAlignment="1" applyProtection="1"/>
    <xf numFmtId="0" fontId="3" fillId="0" borderId="0" xfId="0" applyFont="1" applyAlignment="1" applyProtection="1"/>
    <xf numFmtId="0" fontId="4" fillId="0" borderId="0" xfId="0" applyFont="1" applyAlignment="1" applyProtection="1">
      <alignment horizontal="center"/>
    </xf>
    <xf numFmtId="0" fontId="3" fillId="0" borderId="0" xfId="0" applyFont="1" applyBorder="1" applyAlignment="1" applyProtection="1">
      <alignment wrapText="1"/>
    </xf>
    <xf numFmtId="0" fontId="3" fillId="0" borderId="0" xfId="0" applyFont="1" applyBorder="1" applyAlignment="1" applyProtection="1"/>
    <xf numFmtId="3" fontId="3" fillId="0" borderId="0" xfId="0" applyNumberFormat="1" applyFont="1" applyFill="1" applyProtection="1">
      <protection locked="0"/>
    </xf>
    <xf numFmtId="3" fontId="3" fillId="0" borderId="0" xfId="0" applyNumberFormat="1" applyFont="1" applyProtection="1">
      <protection locked="0"/>
    </xf>
    <xf numFmtId="3" fontId="3" fillId="0" borderId="0" xfId="0" applyNumberFormat="1" applyFont="1" applyFill="1" applyAlignment="1" applyProtection="1">
      <protection locked="0"/>
    </xf>
    <xf numFmtId="0" fontId="3" fillId="0" borderId="0" xfId="0" applyFont="1" applyProtection="1">
      <protection locked="0"/>
    </xf>
    <xf numFmtId="0" fontId="9" fillId="0" borderId="0" xfId="0" applyFont="1" applyAlignment="1" applyProtection="1">
      <alignment horizontal="center"/>
      <protection locked="0"/>
    </xf>
    <xf numFmtId="0" fontId="2" fillId="3" borderId="5" xfId="0" applyFont="1" applyFill="1" applyBorder="1" applyAlignment="1" applyProtection="1">
      <alignment wrapText="1"/>
    </xf>
    <xf numFmtId="0" fontId="13" fillId="0" borderId="0" xfId="0" applyFont="1" applyAlignment="1" applyProtection="1">
      <alignment wrapText="1"/>
    </xf>
    <xf numFmtId="0" fontId="3" fillId="0" borderId="0" xfId="0" applyFont="1" applyAlignment="1" applyProtection="1">
      <alignment wrapText="1"/>
    </xf>
    <xf numFmtId="0" fontId="9" fillId="0" borderId="0"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3" fontId="3" fillId="0" borderId="10" xfId="2" applyNumberFormat="1" applyFont="1" applyFill="1" applyBorder="1" applyAlignment="1" applyProtection="1">
      <alignment horizontal="center" vertical="center" wrapText="1"/>
    </xf>
    <xf numFmtId="0" fontId="18" fillId="0" borderId="0" xfId="0" applyFont="1"/>
    <xf numFmtId="165" fontId="3" fillId="0" borderId="0" xfId="0" applyNumberFormat="1" applyFont="1" applyBorder="1"/>
    <xf numFmtId="165" fontId="3" fillId="0" borderId="2" xfId="0" applyNumberFormat="1" applyFont="1" applyBorder="1"/>
    <xf numFmtId="0" fontId="20" fillId="0" borderId="0" xfId="0" applyFont="1" applyProtection="1"/>
    <xf numFmtId="10" fontId="3" fillId="0" borderId="0" xfId="3" applyNumberFormat="1" applyFont="1"/>
    <xf numFmtId="0" fontId="3" fillId="0" borderId="0" xfId="3" applyNumberFormat="1" applyFont="1"/>
    <xf numFmtId="0" fontId="2" fillId="7" borderId="2" xfId="0" applyFont="1" applyFill="1" applyBorder="1" applyAlignment="1"/>
    <xf numFmtId="0" fontId="3" fillId="3" borderId="5" xfId="0" applyFont="1" applyFill="1" applyBorder="1"/>
    <xf numFmtId="0" fontId="16" fillId="0" borderId="0" xfId="0" applyFont="1" applyFill="1" applyAlignment="1" applyProtection="1"/>
    <xf numFmtId="0" fontId="2" fillId="0" borderId="0" xfId="0" applyFont="1" applyFill="1" applyBorder="1" applyAlignment="1" applyProtection="1">
      <alignment horizontal="left"/>
    </xf>
    <xf numFmtId="0" fontId="3" fillId="0" borderId="10" xfId="0" applyFont="1" applyFill="1" applyBorder="1" applyProtection="1">
      <protection locked="0"/>
    </xf>
    <xf numFmtId="0" fontId="16" fillId="0" borderId="0" xfId="0" applyFont="1" applyAlignment="1" applyProtection="1">
      <alignment horizontal="left"/>
    </xf>
    <xf numFmtId="167" fontId="3" fillId="0" borderId="0" xfId="0" applyNumberFormat="1" applyFont="1" applyBorder="1"/>
    <xf numFmtId="168" fontId="3" fillId="0" borderId="0" xfId="0" applyNumberFormat="1" applyFont="1" applyBorder="1"/>
    <xf numFmtId="0" fontId="0" fillId="10" borderId="0" xfId="0" applyFill="1"/>
    <xf numFmtId="0" fontId="0" fillId="0" borderId="0" xfId="0" applyFill="1"/>
    <xf numFmtId="3" fontId="3" fillId="0" borderId="0" xfId="0" applyNumberFormat="1" applyFont="1" applyFill="1" applyBorder="1" applyProtection="1"/>
    <xf numFmtId="0" fontId="10" fillId="0" borderId="0" xfId="0" applyFont="1" applyFill="1"/>
    <xf numFmtId="1" fontId="0" fillId="0" borderId="0" xfId="0" applyNumberFormat="1" applyFill="1" applyBorder="1"/>
    <xf numFmtId="49" fontId="0" fillId="0" borderId="0" xfId="0" applyNumberFormat="1" applyFill="1" applyBorder="1"/>
    <xf numFmtId="0" fontId="0" fillId="0" borderId="0" xfId="0" applyFill="1" applyBorder="1"/>
    <xf numFmtId="0" fontId="0" fillId="0" borderId="8" xfId="0" applyFill="1" applyBorder="1"/>
    <xf numFmtId="3" fontId="0" fillId="0" borderId="0" xfId="0" applyNumberFormat="1" applyFill="1" applyBorder="1"/>
    <xf numFmtId="1" fontId="0" fillId="0" borderId="2" xfId="0" applyNumberFormat="1" applyFill="1" applyBorder="1"/>
    <xf numFmtId="0" fontId="0" fillId="0" borderId="2" xfId="0" applyFill="1" applyBorder="1"/>
    <xf numFmtId="3" fontId="0" fillId="0" borderId="2" xfId="0" applyNumberFormat="1" applyFill="1" applyBorder="1"/>
    <xf numFmtId="0" fontId="0" fillId="0" borderId="10" xfId="0" applyFill="1" applyBorder="1"/>
    <xf numFmtId="1" fontId="0" fillId="10" borderId="0" xfId="0" applyNumberFormat="1" applyFill="1" applyBorder="1"/>
    <xf numFmtId="0" fontId="0" fillId="10" borderId="0" xfId="0" applyFill="1" applyBorder="1"/>
    <xf numFmtId="3" fontId="0" fillId="10" borderId="0" xfId="0" applyNumberFormat="1" applyFill="1" applyBorder="1"/>
    <xf numFmtId="0" fontId="0" fillId="10" borderId="8" xfId="0" applyFill="1" applyBorder="1"/>
    <xf numFmtId="1" fontId="0" fillId="0" borderId="0" xfId="0" applyNumberFormat="1" applyBorder="1"/>
    <xf numFmtId="0" fontId="0" fillId="0" borderId="0" xfId="0" applyBorder="1"/>
    <xf numFmtId="3" fontId="0" fillId="0" borderId="0" xfId="0" applyNumberFormat="1" applyBorder="1"/>
    <xf numFmtId="0" fontId="0" fillId="0" borderId="8" xfId="0" applyBorder="1"/>
    <xf numFmtId="9" fontId="0" fillId="10" borderId="0" xfId="0" applyNumberFormat="1" applyFill="1" applyBorder="1"/>
    <xf numFmtId="9" fontId="3" fillId="0" borderId="0" xfId="0" applyNumberFormat="1" applyFont="1" applyProtection="1"/>
    <xf numFmtId="0" fontId="0" fillId="0" borderId="3" xfId="0" applyBorder="1"/>
    <xf numFmtId="0" fontId="0" fillId="0" borderId="9" xfId="0" applyBorder="1"/>
    <xf numFmtId="0" fontId="22" fillId="0" borderId="0" xfId="4" applyFont="1" applyFill="1" applyBorder="1" applyAlignment="1">
      <alignment horizontal="center"/>
    </xf>
    <xf numFmtId="0" fontId="3" fillId="0" borderId="0" xfId="0" applyFont="1" applyFill="1" applyBorder="1"/>
    <xf numFmtId="0" fontId="22" fillId="0" borderId="0" xfId="4" applyFont="1" applyFill="1" applyBorder="1" applyAlignment="1">
      <alignment wrapText="1"/>
    </xf>
    <xf numFmtId="0" fontId="23" fillId="0" borderId="16" xfId="4" applyFont="1" applyFill="1" applyBorder="1" applyAlignment="1">
      <alignment horizontal="right" wrapText="1"/>
    </xf>
    <xf numFmtId="0" fontId="23" fillId="0" borderId="17" xfId="4" applyFont="1" applyFill="1" applyBorder="1" applyAlignment="1">
      <alignment horizontal="right" wrapText="1"/>
    </xf>
    <xf numFmtId="0" fontId="23" fillId="0" borderId="18" xfId="4" applyFont="1" applyFill="1" applyBorder="1" applyAlignment="1">
      <alignment horizontal="right" wrapText="1"/>
    </xf>
    <xf numFmtId="0" fontId="2" fillId="3" borderId="1" xfId="0" applyFont="1" applyFill="1" applyBorder="1" applyAlignment="1">
      <alignment horizontal="left"/>
    </xf>
    <xf numFmtId="0" fontId="24" fillId="0" borderId="0" xfId="0" applyFont="1" applyBorder="1"/>
    <xf numFmtId="49" fontId="0" fillId="0" borderId="0" xfId="0" applyNumberFormat="1" applyBorder="1"/>
    <xf numFmtId="9" fontId="0" fillId="0" borderId="0" xfId="0" applyNumberFormat="1" applyFill="1" applyBorder="1"/>
    <xf numFmtId="49" fontId="0" fillId="10" borderId="0" xfId="0" applyNumberFormat="1" applyFill="1" applyBorder="1"/>
    <xf numFmtId="0" fontId="10" fillId="0" borderId="20" xfId="0" applyFont="1" applyBorder="1"/>
    <xf numFmtId="0" fontId="10" fillId="0" borderId="21" xfId="0" applyFont="1" applyBorder="1"/>
    <xf numFmtId="0" fontId="0" fillId="10" borderId="3" xfId="0" applyFill="1" applyBorder="1"/>
    <xf numFmtId="49" fontId="0" fillId="0" borderId="2" xfId="0" applyNumberFormat="1" applyFill="1" applyBorder="1"/>
    <xf numFmtId="0" fontId="25" fillId="0" borderId="19" xfId="0" applyFont="1" applyBorder="1"/>
    <xf numFmtId="0" fontId="10" fillId="0" borderId="20" xfId="0" applyFont="1" applyFill="1" applyBorder="1"/>
    <xf numFmtId="0" fontId="10" fillId="0" borderId="19" xfId="0" applyFont="1" applyFill="1" applyBorder="1"/>
    <xf numFmtId="0" fontId="10" fillId="0" borderId="21" xfId="0" applyFont="1" applyFill="1" applyBorder="1"/>
    <xf numFmtId="3" fontId="0" fillId="0" borderId="8" xfId="0" applyNumberFormat="1" applyFill="1" applyBorder="1"/>
    <xf numFmtId="3" fontId="0" fillId="0" borderId="10" xfId="0" applyNumberFormat="1" applyFill="1" applyBorder="1"/>
    <xf numFmtId="0" fontId="0" fillId="0" borderId="22" xfId="0" applyFill="1" applyBorder="1"/>
    <xf numFmtId="4" fontId="3" fillId="0" borderId="11" xfId="0" applyNumberFormat="1" applyFont="1" applyBorder="1" applyProtection="1"/>
    <xf numFmtId="4" fontId="3" fillId="0" borderId="0" xfId="0" applyNumberFormat="1" applyFont="1" applyProtection="1"/>
    <xf numFmtId="4" fontId="3" fillId="0" borderId="7" xfId="0" applyNumberFormat="1" applyFont="1" applyBorder="1" applyProtection="1"/>
    <xf numFmtId="4" fontId="3" fillId="0" borderId="6" xfId="0" applyNumberFormat="1" applyFont="1" applyBorder="1" applyProtection="1"/>
    <xf numFmtId="4" fontId="3" fillId="0" borderId="0" xfId="0" applyNumberFormat="1" applyFont="1" applyBorder="1" applyProtection="1"/>
    <xf numFmtId="4" fontId="3" fillId="0" borderId="8" xfId="0" applyNumberFormat="1" applyFont="1" applyBorder="1" applyProtection="1"/>
    <xf numFmtId="4" fontId="3" fillId="0" borderId="3" xfId="0" applyNumberFormat="1" applyFont="1" applyBorder="1" applyProtection="1"/>
    <xf numFmtId="4" fontId="3" fillId="0" borderId="10" xfId="0" applyNumberFormat="1" applyFont="1" applyBorder="1" applyProtection="1"/>
    <xf numFmtId="4" fontId="3" fillId="0" borderId="9" xfId="0" applyNumberFormat="1" applyFont="1" applyBorder="1" applyProtection="1"/>
    <xf numFmtId="4" fontId="3" fillId="5" borderId="12" xfId="0" applyNumberFormat="1" applyFont="1" applyFill="1" applyBorder="1" applyProtection="1"/>
    <xf numFmtId="4" fontId="3" fillId="5" borderId="5" xfId="0" applyNumberFormat="1" applyFont="1" applyFill="1" applyBorder="1" applyProtection="1"/>
    <xf numFmtId="4" fontId="3" fillId="5" borderId="4" xfId="0" applyNumberFormat="1" applyFont="1" applyFill="1" applyBorder="1" applyProtection="1"/>
    <xf numFmtId="4" fontId="3" fillId="5" borderId="2" xfId="0" applyNumberFormat="1" applyFont="1" applyFill="1" applyBorder="1" applyProtection="1"/>
    <xf numFmtId="4" fontId="3" fillId="0" borderId="12" xfId="0" applyNumberFormat="1" applyFont="1" applyBorder="1" applyProtection="1"/>
    <xf numFmtId="4" fontId="3" fillId="0" borderId="4" xfId="0" applyNumberFormat="1" applyFont="1" applyBorder="1" applyProtection="1"/>
    <xf numFmtId="4" fontId="3" fillId="0" borderId="5" xfId="0" applyNumberFormat="1" applyFont="1" applyBorder="1" applyProtection="1"/>
    <xf numFmtId="4" fontId="3" fillId="0" borderId="2" xfId="0" applyNumberFormat="1" applyFont="1" applyBorder="1" applyProtection="1"/>
    <xf numFmtId="4" fontId="3" fillId="8" borderId="2" xfId="0" applyNumberFormat="1" applyFont="1" applyFill="1" applyBorder="1" applyProtection="1"/>
    <xf numFmtId="4" fontId="3" fillId="8" borderId="12" xfId="0" applyNumberFormat="1" applyFont="1" applyFill="1" applyBorder="1" applyProtection="1"/>
    <xf numFmtId="4" fontId="3" fillId="8" borderId="5" xfId="0" applyNumberFormat="1" applyFont="1" applyFill="1" applyBorder="1" applyProtection="1"/>
    <xf numFmtId="4" fontId="3" fillId="0" borderId="11" xfId="2" applyNumberFormat="1" applyFont="1" applyBorder="1" applyProtection="1"/>
    <xf numFmtId="4" fontId="3" fillId="0" borderId="7" xfId="2" applyNumberFormat="1" applyFont="1" applyBorder="1" applyProtection="1"/>
    <xf numFmtId="4" fontId="3" fillId="0" borderId="0" xfId="2" applyNumberFormat="1" applyFont="1" applyBorder="1" applyProtection="1"/>
    <xf numFmtId="4" fontId="3" fillId="8" borderId="12" xfId="2" applyNumberFormat="1" applyFont="1" applyFill="1" applyBorder="1" applyProtection="1"/>
    <xf numFmtId="4" fontId="3" fillId="8" borderId="5" xfId="2" applyNumberFormat="1" applyFont="1" applyFill="1" applyBorder="1" applyProtection="1"/>
    <xf numFmtId="0" fontId="16" fillId="0" borderId="0" xfId="0" applyFont="1" applyProtection="1"/>
    <xf numFmtId="0" fontId="9" fillId="2" borderId="4"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3" fillId="4" borderId="12"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0" fontId="2" fillId="3" borderId="4" xfId="0" applyFont="1" applyFill="1" applyBorder="1" applyAlignment="1">
      <alignment horizontal="left"/>
    </xf>
    <xf numFmtId="0" fontId="2" fillId="3" borderId="5" xfId="0" applyFont="1" applyFill="1" applyBorder="1" applyAlignment="1">
      <alignment horizontal="left"/>
    </xf>
  </cellXfs>
  <cellStyles count="5">
    <cellStyle name="Comma" xfId="2" builtinId="3"/>
    <cellStyle name="Hyperlink" xfId="1" builtinId="8"/>
    <cellStyle name="Normal" xfId="0" builtinId="0"/>
    <cellStyle name="Normal_5 - Reference Data" xfId="4"/>
    <cellStyle name="Percent" xfId="3" builtinId="5"/>
  </cellStyles>
  <dxfs count="64">
    <dxf>
      <border>
        <bottom style="thin">
          <color auto="1"/>
        </bottom>
        <vertical/>
        <horizontal/>
      </border>
    </dxf>
    <dxf>
      <fill>
        <patternFill>
          <bgColor theme="0" tint="-0.24994659260841701"/>
        </patternFill>
      </fill>
    </dxf>
    <dxf>
      <border>
        <top style="thin">
          <color auto="1"/>
        </top>
        <bottom style="thin">
          <color auto="1"/>
        </bottom>
        <vertical/>
        <horizontal/>
      </border>
    </dxf>
    <dxf>
      <border>
        <left style="thin">
          <color auto="1"/>
        </left>
        <vertical/>
        <horizontal/>
      </border>
    </dxf>
    <dxf>
      <border>
        <right style="thin">
          <color auto="1"/>
        </right>
      </border>
    </dxf>
    <dxf>
      <border>
        <top style="thin">
          <color auto="1"/>
        </top>
        <bottom style="thin">
          <color auto="1"/>
        </bottom>
        <vertical/>
        <horizontal/>
      </border>
    </dxf>
    <dxf>
      <fill>
        <patternFill>
          <bgColor theme="0" tint="-0.24994659260841701"/>
        </patternFill>
      </fill>
      <border>
        <top style="thin">
          <color auto="1"/>
        </top>
        <bottom style="thin">
          <color auto="1"/>
        </bottom>
        <vertical/>
        <horizontal/>
      </border>
    </dxf>
    <dxf>
      <border>
        <left style="thin">
          <color auto="1"/>
        </left>
        <vertical/>
        <horizontal/>
      </border>
    </dxf>
    <dxf>
      <border>
        <right style="thin">
          <color auto="1"/>
        </right>
        <vertical/>
        <horizontal/>
      </border>
    </dxf>
    <dxf>
      <fill>
        <patternFill>
          <bgColor theme="0" tint="-0.24994659260841701"/>
        </patternFill>
      </fill>
      <border>
        <top style="thin">
          <color auto="1"/>
        </top>
        <bottom style="thin">
          <color auto="1"/>
        </bottom>
        <vertical/>
        <horizontal/>
      </border>
    </dxf>
    <dxf>
      <border>
        <bottom style="thin">
          <color auto="1"/>
        </bottom>
        <vertical/>
        <horizontal/>
      </border>
    </dxf>
    <dxf>
      <border>
        <left style="thin">
          <color auto="1"/>
        </left>
        <vertical/>
        <horizontal/>
      </border>
    </dxf>
    <dxf>
      <border>
        <right style="thin">
          <color auto="1"/>
        </right>
        <vertical/>
        <horizontal/>
      </border>
    </dxf>
    <dxf>
      <fill>
        <patternFill>
          <bgColor theme="0" tint="-0.24994659260841701"/>
        </patternFill>
      </fill>
      <border>
        <top style="thin">
          <color auto="1"/>
        </top>
        <bottom style="thin">
          <color auto="1"/>
        </bottom>
        <vertical/>
        <horizontal/>
      </border>
    </dxf>
    <dxf>
      <border>
        <left style="thin">
          <color auto="1"/>
        </left>
      </border>
    </dxf>
    <dxf>
      <border>
        <bottom style="thin">
          <color auto="1"/>
        </bottom>
        <vertical/>
        <horizontal/>
      </border>
    </dxf>
    <dxf>
      <border>
        <right style="thin">
          <color auto="1"/>
        </right>
        <vertical/>
        <horizontal/>
      </border>
    </dxf>
    <dxf>
      <fill>
        <patternFill>
          <bgColor rgb="FFFDFECB"/>
        </patternFill>
      </fill>
    </dxf>
    <dxf>
      <fill>
        <patternFill>
          <bgColor rgb="FFFDFECA"/>
        </patternFill>
      </fill>
    </dxf>
    <dxf>
      <fill>
        <patternFill>
          <bgColor theme="4"/>
        </patternFill>
      </fill>
    </dxf>
    <dxf>
      <fill>
        <patternFill>
          <bgColor rgb="FFFDFECA"/>
        </patternFill>
      </fill>
    </dxf>
    <dxf>
      <fill>
        <patternFill>
          <bgColor theme="4"/>
        </patternFill>
      </fill>
    </dxf>
    <dxf>
      <fill>
        <patternFill>
          <bgColor rgb="FFFDFECA"/>
        </patternFill>
      </fill>
    </dxf>
    <dxf>
      <fill>
        <patternFill>
          <bgColor theme="4"/>
        </patternFill>
      </fill>
    </dxf>
    <dxf>
      <border>
        <top style="thin">
          <color auto="1"/>
        </top>
        <bottom style="thin">
          <color auto="1"/>
        </bottom>
        <vertical/>
        <horizontal/>
      </border>
    </dxf>
    <dxf>
      <fill>
        <patternFill>
          <bgColor theme="4"/>
        </patternFill>
      </fill>
    </dxf>
    <dxf>
      <border>
        <top style="thin">
          <color auto="1"/>
        </top>
        <vertical/>
        <horizontal/>
      </border>
    </dxf>
    <dxf>
      <fill>
        <patternFill>
          <bgColor rgb="FFFDFECA"/>
        </patternFill>
      </fill>
    </dxf>
    <dxf>
      <border>
        <left style="thin">
          <color auto="1"/>
        </left>
        <vertical/>
        <horizontal/>
      </border>
    </dxf>
    <dxf>
      <border>
        <right style="thin">
          <color auto="1"/>
        </right>
        <vertical/>
        <horizontal/>
      </border>
    </dxf>
    <dxf>
      <fill>
        <patternFill>
          <bgColor theme="0" tint="-0.24994659260841701"/>
        </patternFill>
      </fill>
    </dxf>
    <dxf>
      <border>
        <right style="thin">
          <color auto="1"/>
        </right>
        <vertical/>
        <horizontal/>
      </border>
    </dxf>
    <dxf>
      <border>
        <bottom style="thin">
          <color auto="1"/>
        </bottom>
        <vertical/>
        <horizontal/>
      </border>
    </dxf>
    <dxf>
      <border>
        <left style="thin">
          <color auto="1"/>
        </left>
        <vertical/>
        <horizontal/>
      </border>
    </dxf>
    <dxf>
      <border>
        <bottom style="thin">
          <color auto="1"/>
        </bottom>
        <vertical/>
        <horizontal/>
      </border>
    </dxf>
    <dxf>
      <border>
        <left style="thin">
          <color auto="1"/>
        </left>
        <vertical/>
        <horizontal/>
      </border>
    </dxf>
    <dxf>
      <border>
        <left/>
        <right/>
        <top/>
        <bottom style="thin">
          <color auto="1"/>
        </bottom>
        <vertical/>
        <horizontal/>
      </border>
    </dxf>
    <dxf>
      <border>
        <left/>
        <right/>
        <top style="thin">
          <color auto="1"/>
        </top>
        <bottom/>
      </border>
    </dxf>
    <dxf>
      <border>
        <left/>
        <right/>
        <top style="thin">
          <color auto="1"/>
        </top>
        <bottom/>
        <vertical/>
        <horizontal/>
      </border>
    </dxf>
    <dxf>
      <fill>
        <patternFill>
          <bgColor theme="0" tint="-0.24994659260841701"/>
        </patternFill>
      </fill>
    </dxf>
    <dxf>
      <border>
        <bottom style="thin">
          <color auto="1"/>
        </bottom>
        <vertical/>
        <horizontal/>
      </border>
    </dxf>
    <dxf>
      <border>
        <bottom style="thin">
          <color auto="1"/>
        </bottom>
        <vertical/>
        <horizontal/>
      </border>
    </dxf>
    <dxf>
      <border>
        <right style="thin">
          <color auto="1"/>
        </right>
        <vertical/>
        <horizontal/>
      </border>
    </dxf>
    <dxf>
      <border>
        <top style="thin">
          <color auto="1"/>
        </top>
        <bottom style="thin">
          <color auto="1"/>
        </bottom>
        <vertical/>
        <horizontal/>
      </border>
    </dxf>
    <dxf>
      <border>
        <left style="thin">
          <color auto="1"/>
        </left>
        <vertical/>
        <horizontal/>
      </border>
    </dxf>
    <dxf>
      <border>
        <bottom style="thin">
          <color auto="1"/>
        </bottom>
        <vertical/>
        <horizontal/>
      </border>
    </dxf>
    <dxf>
      <border>
        <bottom style="thin">
          <color auto="1"/>
        </bottom>
        <vertical/>
        <horizontal/>
      </border>
    </dxf>
    <dxf>
      <border>
        <left/>
        <right/>
        <top/>
        <bottom/>
        <vertical/>
        <horizontal/>
      </border>
    </dxf>
    <dxf>
      <border>
        <left style="thin">
          <color auto="1"/>
        </left>
        <vertical/>
        <horizontal/>
      </border>
    </dxf>
    <dxf>
      <fill>
        <patternFill>
          <bgColor theme="0" tint="-0.24994659260841701"/>
        </patternFill>
      </fill>
    </dxf>
    <dxf>
      <fill>
        <patternFill>
          <bgColor theme="0" tint="-0.24994659260841701"/>
        </patternFill>
      </fill>
    </dxf>
    <dxf>
      <border>
        <bottom style="thin">
          <color auto="1"/>
        </bottom>
        <vertical/>
        <horizontal/>
      </border>
    </dxf>
    <dxf>
      <border>
        <left style="thin">
          <color auto="1"/>
        </left>
        <vertical/>
        <horizontal/>
      </border>
    </dxf>
    <dxf>
      <border>
        <right style="thin">
          <color auto="1"/>
        </right>
        <vertical/>
        <horizontal/>
      </border>
    </dxf>
    <dxf>
      <fill>
        <patternFill>
          <bgColor theme="4"/>
        </patternFill>
      </fill>
    </dxf>
    <dxf>
      <fill>
        <patternFill>
          <bgColor rgb="FFFDFECB"/>
        </patternFill>
      </fill>
    </dxf>
    <dxf>
      <fill>
        <patternFill>
          <bgColor theme="4"/>
        </patternFill>
      </fill>
    </dxf>
    <dxf>
      <fill>
        <patternFill>
          <bgColor rgb="FFFDFECA"/>
        </patternFill>
      </fill>
      <border>
        <right style="thin">
          <color auto="1"/>
        </right>
      </border>
    </dxf>
    <dxf>
      <border>
        <right style="thin">
          <color auto="1"/>
        </right>
        <vertical/>
        <horizontal/>
      </border>
    </dxf>
    <dxf>
      <fill>
        <patternFill>
          <bgColor theme="4"/>
        </patternFill>
      </fill>
    </dxf>
    <dxf>
      <border>
        <top style="thin">
          <color auto="1"/>
        </top>
        <bottom style="thin">
          <color auto="1"/>
        </bottom>
        <vertical/>
        <horizontal/>
      </border>
    </dxf>
    <dxf>
      <fill>
        <patternFill>
          <bgColor rgb="FFFDFECA"/>
        </patternFill>
      </fill>
    </dxf>
    <dxf>
      <fill>
        <patternFill>
          <bgColor theme="4"/>
        </patternFill>
      </fill>
      <border>
        <left/>
        <right/>
        <top style="thin">
          <color auto="1"/>
        </top>
        <bottom style="thin">
          <color auto="1"/>
        </bottom>
      </border>
    </dxf>
    <dxf>
      <fill>
        <patternFill>
          <bgColor rgb="FFFDFECA"/>
        </patternFill>
      </fill>
    </dxf>
  </dxfs>
  <tableStyles count="0" defaultTableStyle="TableStyleMedium2" defaultPivotStyle="PivotStyleLight16"/>
  <colors>
    <mruColors>
      <color rgb="FFFDFECB"/>
      <color rgb="FFFD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ru461/AppData/Local/Microsoft/Windows/INetCache/Content.Outlook/I6227LJJ/UW%202018%20State%20Agency%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mp; Notes"/>
      <sheetName val="1-General Agency Info"/>
      <sheetName val="2-Building Energy Use"/>
      <sheetName val="3 Fleet Energy"/>
      <sheetName val="4- GHG Emissions Summary"/>
      <sheetName val="5-Emissions Factors"/>
      <sheetName val="6-Conversion Factors"/>
    </sheetNames>
    <sheetDataSet>
      <sheetData sheetId="0">
        <row r="3">
          <cell r="B3" t="str">
            <v>University of Washington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20"/>
  <sheetViews>
    <sheetView zoomScale="60" zoomScaleNormal="60" workbookViewId="0">
      <selection activeCell="A2" sqref="A2:B2"/>
    </sheetView>
  </sheetViews>
  <sheetFormatPr defaultColWidth="9.109375" defaultRowHeight="15.6" x14ac:dyDescent="0.3"/>
  <cols>
    <col min="1" max="1" width="67.44140625" style="118" bestFit="1" customWidth="1"/>
    <col min="2" max="2" width="89.21875" style="118" customWidth="1"/>
    <col min="3" max="3" width="28" style="118" customWidth="1"/>
    <col min="4" max="4" width="28.88671875" style="118" customWidth="1"/>
    <col min="5" max="16384" width="9.109375" style="118"/>
  </cols>
  <sheetData>
    <row r="1" spans="1:3" x14ac:dyDescent="0.3">
      <c r="A1" s="58" t="s">
        <v>67</v>
      </c>
      <c r="B1" s="116"/>
      <c r="C1" s="117"/>
    </row>
    <row r="2" spans="1:3" ht="240" customHeight="1" x14ac:dyDescent="0.3">
      <c r="A2" s="211" t="s">
        <v>189</v>
      </c>
      <c r="B2" s="212"/>
    </row>
    <row r="3" spans="1:3" x14ac:dyDescent="0.3">
      <c r="A3" s="119"/>
      <c r="B3" s="119"/>
    </row>
    <row r="4" spans="1:3" x14ac:dyDescent="0.3">
      <c r="A4" s="58" t="s">
        <v>102</v>
      </c>
      <c r="B4" s="101"/>
      <c r="C4" s="117"/>
    </row>
    <row r="5" spans="1:3" x14ac:dyDescent="0.3">
      <c r="A5" s="120" t="s">
        <v>2</v>
      </c>
      <c r="B5" s="50"/>
    </row>
    <row r="6" spans="1:3" x14ac:dyDescent="0.3">
      <c r="A6" s="121" t="s">
        <v>8</v>
      </c>
      <c r="B6" s="51"/>
    </row>
    <row r="7" spans="1:3" x14ac:dyDescent="0.3">
      <c r="A7" s="120" t="s">
        <v>9</v>
      </c>
      <c r="B7" s="46"/>
    </row>
    <row r="8" spans="1:3" x14ac:dyDescent="0.3">
      <c r="A8" s="121" t="s">
        <v>10</v>
      </c>
      <c r="B8" s="47"/>
    </row>
    <row r="9" spans="1:3" x14ac:dyDescent="0.3">
      <c r="A9" s="122" t="s">
        <v>11</v>
      </c>
      <c r="B9" s="52"/>
    </row>
    <row r="10" spans="1:3" x14ac:dyDescent="0.3">
      <c r="A10" s="120" t="s">
        <v>7</v>
      </c>
      <c r="B10" s="48"/>
      <c r="C10" s="109"/>
    </row>
    <row r="11" spans="1:3" x14ac:dyDescent="0.3">
      <c r="A11" s="122" t="s">
        <v>103</v>
      </c>
      <c r="B11" s="53"/>
      <c r="C11" s="109"/>
    </row>
    <row r="12" spans="1:3" x14ac:dyDescent="0.3">
      <c r="A12" s="120" t="s">
        <v>3</v>
      </c>
      <c r="B12" s="48"/>
    </row>
    <row r="13" spans="1:3" x14ac:dyDescent="0.3">
      <c r="A13" s="121" t="s">
        <v>4</v>
      </c>
      <c r="B13" s="49" t="s">
        <v>1</v>
      </c>
    </row>
    <row r="14" spans="1:3" x14ac:dyDescent="0.3">
      <c r="A14" s="121" t="s">
        <v>5</v>
      </c>
      <c r="B14" s="49" t="s">
        <v>1</v>
      </c>
    </row>
    <row r="15" spans="1:3" x14ac:dyDescent="0.3">
      <c r="A15" s="121" t="s">
        <v>6</v>
      </c>
      <c r="B15" s="49" t="s">
        <v>1</v>
      </c>
    </row>
    <row r="16" spans="1:3" x14ac:dyDescent="0.3">
      <c r="A16" s="122" t="s">
        <v>166</v>
      </c>
      <c r="B16" s="123">
        <f>SUM(B12:B15)</f>
        <v>0</v>
      </c>
    </row>
    <row r="17" spans="1:2" x14ac:dyDescent="0.3">
      <c r="A17" s="109"/>
      <c r="B17" s="109"/>
    </row>
    <row r="18" spans="1:2" ht="163.19999999999999" customHeight="1" x14ac:dyDescent="0.3">
      <c r="A18" s="67" t="s">
        <v>12</v>
      </c>
      <c r="B18" s="54" t="s">
        <v>1</v>
      </c>
    </row>
    <row r="19" spans="1:2" x14ac:dyDescent="0.3">
      <c r="A19" s="109"/>
      <c r="B19" s="109"/>
    </row>
    <row r="20" spans="1:2" x14ac:dyDescent="0.3">
      <c r="A20" s="109"/>
      <c r="B20" s="109"/>
    </row>
  </sheetData>
  <sheetProtection password="E212" sheet="1" objects="1" scenarios="1"/>
  <mergeCells count="1">
    <mergeCell ref="A2:B2"/>
  </mergeCells>
  <dataValidations count="1">
    <dataValidation type="whole" allowBlank="1" showInputMessage="1" showErrorMessage="1" sqref="B6">
      <formula1>2012</formula1>
      <formula2>2050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'5 - Reference Data'!$A$50:$A$72</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18"/>
  <sheetViews>
    <sheetView workbookViewId="0">
      <selection activeCell="A2" sqref="A2:C2"/>
    </sheetView>
  </sheetViews>
  <sheetFormatPr defaultRowHeight="15.6" x14ac:dyDescent="0.3"/>
  <cols>
    <col min="1" max="1" width="61" style="76" customWidth="1"/>
    <col min="2" max="2" width="22.88671875" style="76" bestFit="1" customWidth="1"/>
    <col min="3" max="3" width="24.21875" style="76" bestFit="1" customWidth="1"/>
    <col min="4" max="4" width="46.109375" style="76" bestFit="1" customWidth="1"/>
    <col min="5" max="5" width="44.77734375" style="76" bestFit="1" customWidth="1"/>
    <col min="6" max="6" width="41.21875" style="76" customWidth="1"/>
    <col min="7" max="7" width="37.21875" style="76" bestFit="1" customWidth="1"/>
    <col min="8" max="8" width="37.44140625" style="76" bestFit="1" customWidth="1"/>
    <col min="9" max="16384" width="8.88671875" style="76"/>
  </cols>
  <sheetData>
    <row r="1" spans="1:8" x14ac:dyDescent="0.3">
      <c r="A1" s="58" t="s">
        <v>0</v>
      </c>
      <c r="B1" s="99"/>
      <c r="C1" s="100"/>
    </row>
    <row r="2" spans="1:8" ht="54" customHeight="1" x14ac:dyDescent="0.3">
      <c r="A2" s="215" t="s">
        <v>192</v>
      </c>
      <c r="B2" s="216"/>
      <c r="C2" s="216"/>
    </row>
    <row r="4" spans="1:8" x14ac:dyDescent="0.3">
      <c r="A4" s="58" t="s">
        <v>13</v>
      </c>
      <c r="B4" s="101"/>
      <c r="C4" s="133"/>
      <c r="D4" s="127" t="s">
        <v>1</v>
      </c>
      <c r="E4" s="76" t="s">
        <v>1</v>
      </c>
    </row>
    <row r="5" spans="1:8" x14ac:dyDescent="0.3">
      <c r="A5" s="60" t="s">
        <v>71</v>
      </c>
      <c r="B5" s="69"/>
      <c r="C5" s="102"/>
      <c r="D5" s="127" t="s">
        <v>1</v>
      </c>
    </row>
    <row r="6" spans="1:8" x14ac:dyDescent="0.3">
      <c r="A6" s="62" t="s">
        <v>117</v>
      </c>
      <c r="B6" s="71"/>
      <c r="C6" s="103"/>
    </row>
    <row r="7" spans="1:8" x14ac:dyDescent="0.3">
      <c r="A7" s="62" t="str">
        <f>IF(B6="Yes", "Was any of your electricity purchased from a green contract?", "")</f>
        <v/>
      </c>
      <c r="B7" s="134"/>
    </row>
    <row r="9" spans="1:8" x14ac:dyDescent="0.3">
      <c r="A9" s="63" t="str">
        <f>IF($B$5="Yes", "Stationary Combustion (Direct Emissions)", "")</f>
        <v/>
      </c>
      <c r="B9" s="64"/>
      <c r="C9" s="104"/>
      <c r="D9" s="105" t="str">
        <f>IF($B$6="Yes", "Purchased Electricity and Steam (Indirect Emissions)", "")</f>
        <v/>
      </c>
      <c r="E9" s="106"/>
      <c r="F9" s="107"/>
      <c r="G9" s="107"/>
    </row>
    <row r="10" spans="1:8" x14ac:dyDescent="0.3">
      <c r="A10" s="108" t="str">
        <f>IF($B$5="Yes", "Fuel type", "")</f>
        <v/>
      </c>
      <c r="B10" s="108" t="str">
        <f>IF($B$5="Yes", "Fuel quantity^", "")</f>
        <v/>
      </c>
      <c r="C10" s="108" t="s">
        <v>1</v>
      </c>
      <c r="D10" s="108" t="str">
        <f>IF($B$6="Yes", "Type", "")</f>
        <v/>
      </c>
      <c r="E10" s="108" t="str">
        <f>IF($B$6="Yes", "Quantity^", "")</f>
        <v/>
      </c>
      <c r="F10" s="108" t="str">
        <f>IF($B$7="Yes", "CO2 emission factor (lbs CO2/MWh)*", "")</f>
        <v/>
      </c>
      <c r="G10" s="108" t="str">
        <f>IF($B$7="Yes", "CH4 emission factor (lbs CH4/MWh)*", "")</f>
        <v/>
      </c>
      <c r="H10" s="108" t="str">
        <f>IF($B$7="Yes", "N2O emission factor (lbs N2O/MWh)*", "")</f>
        <v/>
      </c>
    </row>
    <row r="11" spans="1:8" x14ac:dyDescent="0.3">
      <c r="A11" s="109" t="str">
        <f>IF($B$5="Yes", "Natural gas (therms)", "")</f>
        <v/>
      </c>
      <c r="B11" s="111"/>
      <c r="C11" s="112"/>
      <c r="D11" s="110" t="str">
        <f>IF($B$6="Yes", "Purchased electricity - non-renewable (kWh)", "")</f>
        <v/>
      </c>
      <c r="E11" s="113"/>
    </row>
    <row r="12" spans="1:8" x14ac:dyDescent="0.3">
      <c r="A12" s="109" t="str">
        <f>IF($B$5="Yes", "Diesel (gallons)", "")</f>
        <v/>
      </c>
      <c r="B12" s="111"/>
      <c r="C12" s="112"/>
      <c r="D12" s="110" t="str">
        <f>IF($B$6="Yes", "Purchased steam (klbs)", "")</f>
        <v/>
      </c>
      <c r="E12" s="113"/>
    </row>
    <row r="13" spans="1:8" x14ac:dyDescent="0.3">
      <c r="A13" s="109" t="str">
        <f>IF($B$5="Yes", "Propane (gallons)", "")</f>
        <v/>
      </c>
      <c r="B13" s="111"/>
      <c r="C13" s="112"/>
      <c r="D13" s="110" t="str">
        <f>IF($B$7="Yes", "Purchased electricity - renewable (kWh)**", "")</f>
        <v/>
      </c>
      <c r="E13" s="113"/>
      <c r="F13" s="114"/>
      <c r="G13" s="115"/>
      <c r="H13" s="114"/>
    </row>
    <row r="14" spans="1:8" x14ac:dyDescent="0.3">
      <c r="A14" s="109" t="str">
        <f>IF($B$5="Yes", "Fuel oil (gallons)", "")</f>
        <v/>
      </c>
      <c r="B14" s="111"/>
      <c r="C14" s="112"/>
      <c r="D14" s="135" t="str">
        <f>IF($B$7="Yes", "**Purchased from a green contract", "")</f>
        <v/>
      </c>
      <c r="E14" s="135" t="str">
        <f>IF($B$6="Yes", "^Include angency owned space and privately leased space", "")</f>
        <v/>
      </c>
      <c r="F14" s="135" t="str">
        <f>IF($B$7="Yes", "*Provided on the contract, typically very low or zero.  Leave blank if not known.", "")</f>
        <v/>
      </c>
    </row>
    <row r="15" spans="1:8" x14ac:dyDescent="0.3">
      <c r="A15" s="109" t="str">
        <f>IF($B$5="Yes", "Gasoline (gallons)", "")</f>
        <v/>
      </c>
      <c r="B15" s="111"/>
      <c r="C15" s="112"/>
    </row>
    <row r="16" spans="1:8" x14ac:dyDescent="0.3">
      <c r="A16" s="76" t="s">
        <v>1</v>
      </c>
      <c r="B16" s="135" t="str">
        <f>IF($B$5="Yes", "^Include angency owned space and privately leased space", "")</f>
        <v/>
      </c>
      <c r="D16" s="107"/>
      <c r="E16" s="107"/>
    </row>
    <row r="18" spans="1:5" ht="125.4" customHeight="1" x14ac:dyDescent="0.3">
      <c r="A18" s="67" t="s">
        <v>12</v>
      </c>
      <c r="B18" s="213"/>
      <c r="C18" s="213"/>
      <c r="D18" s="213"/>
      <c r="E18" s="214"/>
    </row>
  </sheetData>
  <sheetProtection password="E212" sheet="1" objects="1" scenarios="1"/>
  <mergeCells count="2">
    <mergeCell ref="B18:E18"/>
    <mergeCell ref="A2:C2"/>
  </mergeCells>
  <conditionalFormatting sqref="B11:B15">
    <cfRule type="expression" dxfId="63" priority="55">
      <formula>$B$5="Yes"</formula>
    </cfRule>
  </conditionalFormatting>
  <conditionalFormatting sqref="A9:B9">
    <cfRule type="expression" dxfId="62" priority="50">
      <formula>$B$5="Yes"</formula>
    </cfRule>
  </conditionalFormatting>
  <conditionalFormatting sqref="E11:E12">
    <cfRule type="expression" dxfId="61" priority="46">
      <formula>$B$6="Yes"</formula>
    </cfRule>
  </conditionalFormatting>
  <conditionalFormatting sqref="D9:E9">
    <cfRule type="expression" dxfId="60" priority="31">
      <formula>$B$6="Yes"</formula>
    </cfRule>
    <cfRule type="expression" dxfId="59" priority="44">
      <formula>$B$6="Yes"</formula>
    </cfRule>
  </conditionalFormatting>
  <conditionalFormatting sqref="B7">
    <cfRule type="expression" dxfId="58" priority="16">
      <formula>$B$6="Yes"</formula>
    </cfRule>
    <cfRule type="expression" dxfId="57" priority="47">
      <formula>$B$6 = "Yes"</formula>
    </cfRule>
  </conditionalFormatting>
  <conditionalFormatting sqref="F9">
    <cfRule type="expression" dxfId="56" priority="21">
      <formula>$B$7="Yes"</formula>
    </cfRule>
  </conditionalFormatting>
  <conditionalFormatting sqref="E13:H13">
    <cfRule type="expression" dxfId="55" priority="43">
      <formula>$B$7 = "Yes"</formula>
    </cfRule>
  </conditionalFormatting>
  <conditionalFormatting sqref="G9:H9">
    <cfRule type="expression" dxfId="54" priority="36">
      <formula>$B$7="Yes"</formula>
    </cfRule>
  </conditionalFormatting>
  <conditionalFormatting sqref="B9:B15">
    <cfRule type="expression" dxfId="53" priority="40">
      <formula>$B$5="Yes"</formula>
    </cfRule>
  </conditionalFormatting>
  <conditionalFormatting sqref="A9:A15">
    <cfRule type="expression" dxfId="52" priority="39">
      <formula>$B$5="Yes"</formula>
    </cfRule>
  </conditionalFormatting>
  <conditionalFormatting sqref="A15:B15">
    <cfRule type="expression" dxfId="51" priority="38">
      <formula>$B$5="Yes"</formula>
    </cfRule>
  </conditionalFormatting>
  <conditionalFormatting sqref="A10:B10">
    <cfRule type="expression" dxfId="50" priority="37">
      <formula>$B$5="Yes"</formula>
    </cfRule>
  </conditionalFormatting>
  <conditionalFormatting sqref="D10:E10">
    <cfRule type="expression" dxfId="49" priority="33">
      <formula>$B$6="Yes"</formula>
    </cfRule>
  </conditionalFormatting>
  <conditionalFormatting sqref="D9:D12">
    <cfRule type="expression" dxfId="48" priority="32">
      <formula>$B$6="Yes"</formula>
    </cfRule>
  </conditionalFormatting>
  <conditionalFormatting sqref="D12:E12">
    <cfRule type="expression" dxfId="47" priority="27">
      <formula>$B$7="Yes"</formula>
    </cfRule>
    <cfRule type="expression" dxfId="46" priority="29">
      <formula>$B$6="Yes"</formula>
    </cfRule>
  </conditionalFormatting>
  <conditionalFormatting sqref="D13:E13">
    <cfRule type="expression" dxfId="45" priority="28">
      <formula>$B$7="Yes"</formula>
    </cfRule>
  </conditionalFormatting>
  <conditionalFormatting sqref="D9:D12">
    <cfRule type="expression" dxfId="44" priority="2">
      <formula>$B$7="Yes"</formula>
    </cfRule>
  </conditionalFormatting>
  <conditionalFormatting sqref="F9:H9">
    <cfRule type="expression" dxfId="43" priority="18">
      <formula>$B$7="Yes"</formula>
    </cfRule>
  </conditionalFormatting>
  <conditionalFormatting sqref="H9:H12">
    <cfRule type="expression" dxfId="42" priority="20">
      <formula>$B$7="Yes"</formula>
    </cfRule>
  </conditionalFormatting>
  <conditionalFormatting sqref="F13:H13">
    <cfRule type="expression" dxfId="41" priority="8">
      <formula>$B$7="Yes"</formula>
    </cfRule>
    <cfRule type="expression" dxfId="40" priority="19">
      <formula>$B$7="Yes"</formula>
    </cfRule>
  </conditionalFormatting>
  <conditionalFormatting sqref="F10:H10">
    <cfRule type="expression" dxfId="39" priority="25">
      <formula>$B$7="Yes"</formula>
    </cfRule>
  </conditionalFormatting>
  <conditionalFormatting sqref="A7:B7">
    <cfRule type="expression" dxfId="38" priority="3">
      <formula>$B$6=""</formula>
    </cfRule>
    <cfRule type="expression" dxfId="37" priority="4">
      <formula>$B$6="No"</formula>
    </cfRule>
    <cfRule type="expression" dxfId="36" priority="17">
      <formula>$B$6="Yes"</formula>
    </cfRule>
  </conditionalFormatting>
  <conditionalFormatting sqref="A7">
    <cfRule type="expression" dxfId="35" priority="15">
      <formula>$B$6="Yes"</formula>
    </cfRule>
  </conditionalFormatting>
  <conditionalFormatting sqref="D13">
    <cfRule type="expression" dxfId="34" priority="14">
      <formula>$B$7="Yes"</formula>
    </cfRule>
  </conditionalFormatting>
  <conditionalFormatting sqref="D13">
    <cfRule type="expression" dxfId="33" priority="13">
      <formula>$B$7="Yes"</formula>
    </cfRule>
  </conditionalFormatting>
  <conditionalFormatting sqref="E13">
    <cfRule type="expression" dxfId="32" priority="10">
      <formula>$B$7="Yes"</formula>
    </cfRule>
  </conditionalFormatting>
  <conditionalFormatting sqref="H13">
    <cfRule type="expression" dxfId="31" priority="9">
      <formula>$B$7="Yes"</formula>
    </cfRule>
  </conditionalFormatting>
  <conditionalFormatting sqref="H10">
    <cfRule type="expression" dxfId="30" priority="7">
      <formula>$B$7="Yes"</formula>
    </cfRule>
  </conditionalFormatting>
  <conditionalFormatting sqref="E9:E12">
    <cfRule type="expression" dxfId="29" priority="48">
      <formula>"$B$6=""Yes"""</formula>
    </cfRule>
  </conditionalFormatting>
  <conditionalFormatting sqref="F9:F12">
    <cfRule type="expression" dxfId="28" priority="1">
      <formula>"$B$7 = ""No"""</formula>
    </cfRule>
  </conditionalFormatting>
  <dataValidations count="2">
    <dataValidation type="list" allowBlank="1" showInputMessage="1" showErrorMessage="1" sqref="B6:B7">
      <formula1>"Yes, No"</formula1>
    </dataValidation>
    <dataValidation type="list" showInputMessage="1" showErrorMessage="1" sqref="B5">
      <formula1>"Yes, No"</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4"/>
  <sheetViews>
    <sheetView tabSelected="1" workbookViewId="0">
      <selection activeCell="A2" sqref="A2:B4"/>
    </sheetView>
  </sheetViews>
  <sheetFormatPr defaultRowHeight="15.6" x14ac:dyDescent="0.3"/>
  <cols>
    <col min="1" max="1" width="84.6640625" style="76" customWidth="1"/>
    <col min="2" max="2" width="26.109375" style="76" bestFit="1" customWidth="1"/>
    <col min="3" max="3" width="14.5546875" style="76" bestFit="1" customWidth="1"/>
    <col min="4" max="4" width="37.21875" style="76" customWidth="1"/>
    <col min="5" max="5" width="10.6640625" style="76" bestFit="1" customWidth="1"/>
    <col min="6" max="16384" width="8.88671875" style="76"/>
  </cols>
  <sheetData>
    <row r="1" spans="1:3" x14ac:dyDescent="0.3">
      <c r="A1" s="58" t="s">
        <v>14</v>
      </c>
      <c r="B1" s="59" t="s">
        <v>1</v>
      </c>
    </row>
    <row r="2" spans="1:3" x14ac:dyDescent="0.3">
      <c r="A2" s="217" t="s">
        <v>118</v>
      </c>
      <c r="B2" s="218"/>
    </row>
    <row r="3" spans="1:3" x14ac:dyDescent="0.3">
      <c r="A3" s="219"/>
      <c r="B3" s="220"/>
    </row>
    <row r="4" spans="1:3" ht="6.6" customHeight="1" x14ac:dyDescent="0.3">
      <c r="A4" s="221"/>
      <c r="B4" s="222"/>
    </row>
    <row r="6" spans="1:3" x14ac:dyDescent="0.3">
      <c r="A6" s="58" t="s">
        <v>13</v>
      </c>
      <c r="B6" s="59" t="s">
        <v>1</v>
      </c>
    </row>
    <row r="7" spans="1:3" x14ac:dyDescent="0.3">
      <c r="A7" s="60" t="s">
        <v>119</v>
      </c>
      <c r="B7" s="69"/>
      <c r="C7" s="210" t="str">
        <f>IF($B$8="Yes", "Table starts in Cell A12", "")</f>
        <v/>
      </c>
    </row>
    <row r="8" spans="1:3" x14ac:dyDescent="0.3">
      <c r="A8" s="61" t="s">
        <v>120</v>
      </c>
      <c r="B8" s="70"/>
      <c r="C8" s="210" t="str">
        <f>IF($B$8="Yes", "Table starts in Cell A20", "")</f>
        <v/>
      </c>
    </row>
    <row r="9" spans="1:3" x14ac:dyDescent="0.3">
      <c r="A9" s="61" t="s">
        <v>121</v>
      </c>
      <c r="B9" s="70"/>
      <c r="C9" s="210" t="str">
        <f>IF($B$9="Yes", "Table starts in Cell A25", "")</f>
        <v/>
      </c>
    </row>
    <row r="10" spans="1:3" x14ac:dyDescent="0.3">
      <c r="A10" s="62" t="s">
        <v>122</v>
      </c>
      <c r="B10" s="71"/>
      <c r="C10" s="210" t="str">
        <f>IF($B$10="Yes", "Table starts in Cell A29", "")</f>
        <v/>
      </c>
    </row>
    <row r="12" spans="1:3" x14ac:dyDescent="0.3">
      <c r="A12" s="63" t="str">
        <f>IF($B$7="Yes", "Motor Vehicles", "")</f>
        <v/>
      </c>
      <c r="B12" s="64"/>
      <c r="C12" s="64"/>
    </row>
    <row r="13" spans="1:3" x14ac:dyDescent="0.3">
      <c r="A13" s="65" t="str">
        <f>IF($B$7="Yes", "Fuel type", "")</f>
        <v/>
      </c>
      <c r="B13" s="65" t="str">
        <f>IF($B$7="Yes", "Fuel quantity (gallons)", "")</f>
        <v/>
      </c>
      <c r="C13" s="65" t="str">
        <f>IF($B$7="Yes", "Biofuel (%)*", "")</f>
        <v/>
      </c>
    </row>
    <row r="14" spans="1:3" x14ac:dyDescent="0.3">
      <c r="A14" s="66" t="str">
        <f>IF($B$7="Yes", "Gasoline", "")</f>
        <v/>
      </c>
      <c r="B14" s="72"/>
      <c r="C14" s="73"/>
    </row>
    <row r="15" spans="1:3" x14ac:dyDescent="0.3">
      <c r="A15" s="66" t="str">
        <f>IF($B$7="Yes", "Diesel: Retail purchases", "")</f>
        <v/>
      </c>
      <c r="B15" s="72"/>
      <c r="C15" s="73"/>
    </row>
    <row r="16" spans="1:3" x14ac:dyDescent="0.3">
      <c r="A16" s="66" t="str">
        <f>IF($B$7="Yes", "Diesel: WSDOT fueling stations", "")</f>
        <v/>
      </c>
      <c r="B16" s="72"/>
      <c r="C16" s="73"/>
    </row>
    <row r="17" spans="1:5" x14ac:dyDescent="0.3">
      <c r="A17" s="66" t="str">
        <f>IF($B$7="Yes", "Diesel: Bulk purchases", "")</f>
        <v/>
      </c>
      <c r="B17" s="72"/>
      <c r="C17" s="73"/>
    </row>
    <row r="18" spans="1:5" x14ac:dyDescent="0.3">
      <c r="A18" s="66" t="str">
        <f>IF($B$7="Yes", "Propane", "")</f>
        <v/>
      </c>
      <c r="B18" s="72"/>
      <c r="C18" s="73"/>
    </row>
    <row r="19" spans="1:5" x14ac:dyDescent="0.3">
      <c r="C19" s="132" t="str">
        <f>IF($B$7="Yes", "*Default values entered; enter updated values as applicable", "")</f>
        <v/>
      </c>
      <c r="E19" s="106" t="s">
        <v>1</v>
      </c>
    </row>
    <row r="20" spans="1:5" x14ac:dyDescent="0.3">
      <c r="A20" s="63" t="str">
        <f>IF($B$8="Yes", "Boats (excluding ferries)", "")</f>
        <v/>
      </c>
      <c r="B20" s="64"/>
      <c r="C20" s="64"/>
    </row>
    <row r="21" spans="1:5" x14ac:dyDescent="0.3">
      <c r="A21" s="65" t="str">
        <f>IF($B$8="Yes", "Fuel type", "")</f>
        <v/>
      </c>
      <c r="B21" s="65" t="str">
        <f>IF($B$8="Yes", "Fuel quantity (gallons)", "")</f>
        <v/>
      </c>
      <c r="C21" s="65" t="str">
        <f>IF($B$8="Yes", "Biofuel (%)*", "")</f>
        <v/>
      </c>
    </row>
    <row r="22" spans="1:5" x14ac:dyDescent="0.3">
      <c r="A22" s="66" t="str">
        <f>IF($B$8="Yes", "Gasoline", "")</f>
        <v/>
      </c>
      <c r="B22" s="72"/>
      <c r="C22" s="73"/>
    </row>
    <row r="23" spans="1:5" x14ac:dyDescent="0.3">
      <c r="A23" s="66" t="str">
        <f>IF($B$8="Yes", "Diesel", "")</f>
        <v/>
      </c>
      <c r="B23" s="72"/>
      <c r="C23" s="73"/>
    </row>
    <row r="24" spans="1:5" x14ac:dyDescent="0.3">
      <c r="C24" s="132" t="str">
        <f>IF($B$8="Yes", "*Default values entered; enter updated values as applicable", "")</f>
        <v/>
      </c>
    </row>
    <row r="25" spans="1:5" x14ac:dyDescent="0.3">
      <c r="A25" s="63" t="str">
        <f>IF($B$9="Yes", "Ferries", "")</f>
        <v/>
      </c>
      <c r="B25" s="64"/>
      <c r="C25" s="64"/>
    </row>
    <row r="26" spans="1:5" x14ac:dyDescent="0.3">
      <c r="A26" s="65" t="str">
        <f>IF($B$9="Yes", "Fuel type", "")</f>
        <v/>
      </c>
      <c r="B26" s="65" t="str">
        <f>IF($B$9="Yes", "Fuel quantity (gallons)", "")</f>
        <v/>
      </c>
      <c r="C26" s="65" t="str">
        <f>IF($B$9="Yes", "Biofuel (%)*", "")</f>
        <v/>
      </c>
    </row>
    <row r="27" spans="1:5" x14ac:dyDescent="0.3">
      <c r="A27" s="66" t="str">
        <f>IF($B$9="Yes", "Diesel", "")</f>
        <v/>
      </c>
      <c r="B27" s="72"/>
      <c r="C27" s="73"/>
    </row>
    <row r="28" spans="1:5" x14ac:dyDescent="0.3">
      <c r="C28" s="132" t="str">
        <f>IF($B$9="Yes", "*Default values entered; enter updated values as applicable", "")</f>
        <v/>
      </c>
    </row>
    <row r="29" spans="1:5" x14ac:dyDescent="0.3">
      <c r="A29" s="63" t="str">
        <f>IF($B$10="Yes", "Aircraft", "")</f>
        <v/>
      </c>
      <c r="B29" s="64"/>
      <c r="C29" s="64"/>
    </row>
    <row r="30" spans="1:5" x14ac:dyDescent="0.3">
      <c r="A30" s="65" t="str">
        <f>IF($B$10="Yes", "Fuel type", "")</f>
        <v/>
      </c>
      <c r="B30" s="65" t="str">
        <f>IF($B$10="Yes", "Fuel quantity (gallons)", "")</f>
        <v/>
      </c>
      <c r="C30" s="65" t="str">
        <f>IF($B$10="Yes", "Biofuel (%)*", "")</f>
        <v/>
      </c>
    </row>
    <row r="31" spans="1:5" x14ac:dyDescent="0.3">
      <c r="A31" s="66" t="str">
        <f>IF($B$10="Yes", "Aviation gasoline", "")</f>
        <v/>
      </c>
      <c r="B31" s="72"/>
      <c r="C31" s="73"/>
    </row>
    <row r="32" spans="1:5" x14ac:dyDescent="0.3">
      <c r="A32" s="66" t="str">
        <f>IF($B$10="Yes", "Jet fuel", "")</f>
        <v/>
      </c>
      <c r="B32" s="72"/>
      <c r="C32" s="73"/>
    </row>
    <row r="33" spans="1:7" x14ac:dyDescent="0.3">
      <c r="B33" s="76" t="s">
        <v>1</v>
      </c>
      <c r="C33" s="132" t="str">
        <f>IF($B$10="Yes", "*Default values entered; enter updated values as applicable", "")</f>
        <v/>
      </c>
    </row>
    <row r="34" spans="1:7" ht="177.6" customHeight="1" x14ac:dyDescent="0.3">
      <c r="A34" s="67" t="s">
        <v>12</v>
      </c>
      <c r="B34" s="213"/>
      <c r="C34" s="214"/>
      <c r="D34" s="68"/>
      <c r="E34" s="68"/>
      <c r="F34" s="68"/>
      <c r="G34" s="68"/>
    </row>
  </sheetData>
  <sheetProtection password="E212" sheet="1" objects="1" scenarios="1"/>
  <mergeCells count="2">
    <mergeCell ref="A2:B4"/>
    <mergeCell ref="B34:C34"/>
  </mergeCells>
  <conditionalFormatting sqref="B15:C18">
    <cfRule type="expression" dxfId="27" priority="36">
      <formula>$B$7="Yes"</formula>
    </cfRule>
  </conditionalFormatting>
  <conditionalFormatting sqref="A12:C12">
    <cfRule type="expression" dxfId="26" priority="19">
      <formula>$B$7="Yes"</formula>
    </cfRule>
    <cfRule type="expression" dxfId="25" priority="35">
      <formula>$B$7="Yes"</formula>
    </cfRule>
  </conditionalFormatting>
  <conditionalFormatting sqref="A20:C20">
    <cfRule type="expression" dxfId="24" priority="11">
      <formula>$B$8="Yes"</formula>
    </cfRule>
    <cfRule type="expression" dxfId="23" priority="34">
      <formula>$B$8="Yes"</formula>
    </cfRule>
  </conditionalFormatting>
  <conditionalFormatting sqref="B22:C23">
    <cfRule type="expression" dxfId="22" priority="32">
      <formula>$B$8="Yes"</formula>
    </cfRule>
  </conditionalFormatting>
  <conditionalFormatting sqref="A25:C25">
    <cfRule type="expression" dxfId="21" priority="31">
      <formula>$B$9="Yes"</formula>
    </cfRule>
  </conditionalFormatting>
  <conditionalFormatting sqref="B27:C27">
    <cfRule type="expression" dxfId="20" priority="29">
      <formula>$B$9="Yes"</formula>
    </cfRule>
  </conditionalFormatting>
  <conditionalFormatting sqref="A29:C29">
    <cfRule type="expression" dxfId="19" priority="28">
      <formula>$B$10="Yes"</formula>
    </cfRule>
  </conditionalFormatting>
  <conditionalFormatting sqref="B31:C32">
    <cfRule type="expression" dxfId="18" priority="26">
      <formula>$B$10="Yes"</formula>
    </cfRule>
  </conditionalFormatting>
  <conditionalFormatting sqref="B14:C14">
    <cfRule type="expression" dxfId="17" priority="25">
      <formula>$B$7="Yes"</formula>
    </cfRule>
  </conditionalFormatting>
  <conditionalFormatting sqref="C12:C18">
    <cfRule type="expression" dxfId="16" priority="18">
      <formula>$B$7="Yes"</formula>
    </cfRule>
  </conditionalFormatting>
  <conditionalFormatting sqref="A18:C18">
    <cfRule type="expression" dxfId="15" priority="17">
      <formula>$B$7="Yes"</formula>
    </cfRule>
  </conditionalFormatting>
  <conditionalFormatting sqref="A12:A18">
    <cfRule type="expression" dxfId="14" priority="16">
      <formula>$B$7="Yes"</formula>
    </cfRule>
  </conditionalFormatting>
  <conditionalFormatting sqref="A13:C13">
    <cfRule type="expression" dxfId="13" priority="15">
      <formula>$B$7="Yes"</formula>
    </cfRule>
  </conditionalFormatting>
  <conditionalFormatting sqref="C20:C23">
    <cfRule type="expression" dxfId="12" priority="14">
      <formula>$B$8="Yes"</formula>
    </cfRule>
  </conditionalFormatting>
  <conditionalFormatting sqref="A20:A23">
    <cfRule type="expression" dxfId="11" priority="13">
      <formula>$B$8="Yes"</formula>
    </cfRule>
  </conditionalFormatting>
  <conditionalFormatting sqref="A23:C23">
    <cfRule type="expression" dxfId="10" priority="12">
      <formula>$B$8="Yes"</formula>
    </cfRule>
  </conditionalFormatting>
  <conditionalFormatting sqref="A21:C21">
    <cfRule type="expression" dxfId="9" priority="10">
      <formula>$B$8="Yes"</formula>
    </cfRule>
  </conditionalFormatting>
  <conditionalFormatting sqref="C25:C27">
    <cfRule type="expression" dxfId="8" priority="9">
      <formula>$B$9="Yes"</formula>
    </cfRule>
  </conditionalFormatting>
  <conditionalFormatting sqref="A25:A27">
    <cfRule type="expression" dxfId="7" priority="8">
      <formula>$B$9="Yes"</formula>
    </cfRule>
  </conditionalFormatting>
  <conditionalFormatting sqref="A26:C26">
    <cfRule type="expression" dxfId="6" priority="7">
      <formula>$B$9="Yes"</formula>
    </cfRule>
  </conditionalFormatting>
  <conditionalFormatting sqref="A25:C27">
    <cfRule type="expression" dxfId="5" priority="6">
      <formula>$B$9="Yes"</formula>
    </cfRule>
  </conditionalFormatting>
  <conditionalFormatting sqref="C29:C32">
    <cfRule type="expression" dxfId="4" priority="5">
      <formula>$B$10="Yes"</formula>
    </cfRule>
  </conditionalFormatting>
  <conditionalFormatting sqref="A29:A32">
    <cfRule type="expression" dxfId="3" priority="4">
      <formula>$B$10="Yes"</formula>
    </cfRule>
  </conditionalFormatting>
  <conditionalFormatting sqref="A29:C30">
    <cfRule type="expression" dxfId="2" priority="3">
      <formula>$B$10="Yes"</formula>
    </cfRule>
  </conditionalFormatting>
  <conditionalFormatting sqref="A30:C30">
    <cfRule type="expression" dxfId="1" priority="2">
      <formula>$B$10="Yes"</formula>
    </cfRule>
  </conditionalFormatting>
  <conditionalFormatting sqref="A32:C32">
    <cfRule type="expression" dxfId="0" priority="1">
      <formula>$B$10="Yes"</formula>
    </cfRule>
  </conditionalFormatting>
  <dataValidations count="1">
    <dataValidation type="list" showInputMessage="1" showErrorMessage="1" sqref="B7:B10">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39"/>
  <sheetViews>
    <sheetView workbookViewId="0">
      <pane xSplit="1" topLeftCell="B1" activePane="topRight" state="frozen"/>
      <selection pane="topRight"/>
    </sheetView>
  </sheetViews>
  <sheetFormatPr defaultRowHeight="15.6" x14ac:dyDescent="0.3"/>
  <cols>
    <col min="1" max="1" width="35.109375" style="76" bestFit="1" customWidth="1"/>
    <col min="2" max="2" width="25" style="76" bestFit="1" customWidth="1"/>
    <col min="3" max="3" width="24.77734375" style="76" bestFit="1" customWidth="1"/>
    <col min="4" max="4" width="25" style="76" bestFit="1" customWidth="1"/>
    <col min="5" max="5" width="27.109375" style="76" bestFit="1" customWidth="1"/>
    <col min="6" max="6" width="31" style="76" bestFit="1" customWidth="1"/>
    <col min="7" max="7" width="33.88671875" style="76" bestFit="1" customWidth="1"/>
    <col min="8" max="8" width="31" style="76" bestFit="1" customWidth="1"/>
    <col min="9" max="9" width="32.5546875" style="76" bestFit="1" customWidth="1"/>
    <col min="10" max="10" width="33.88671875" style="76" bestFit="1" customWidth="1"/>
    <col min="11" max="11" width="33.6640625" style="76" bestFit="1" customWidth="1"/>
    <col min="12" max="12" width="33.88671875" style="76" bestFit="1" customWidth="1"/>
    <col min="13" max="13" width="35.5546875" style="76" bestFit="1" customWidth="1"/>
    <col min="14" max="16384" width="8.88671875" style="76"/>
  </cols>
  <sheetData>
    <row r="1" spans="1:8" x14ac:dyDescent="0.3">
      <c r="A1" s="58" t="s">
        <v>15</v>
      </c>
      <c r="B1" s="74" t="s">
        <v>1</v>
      </c>
      <c r="C1" s="75"/>
    </row>
    <row r="2" spans="1:8" ht="18" x14ac:dyDescent="0.4">
      <c r="A2" s="77" t="s">
        <v>69</v>
      </c>
      <c r="B2" s="78">
        <f>G18</f>
        <v>0</v>
      </c>
      <c r="C2" s="79" t="s">
        <v>111</v>
      </c>
    </row>
    <row r="3" spans="1:8" ht="18" x14ac:dyDescent="0.4">
      <c r="A3" s="80" t="s">
        <v>70</v>
      </c>
      <c r="B3" s="81">
        <f>G36</f>
        <v>0</v>
      </c>
      <c r="C3" s="82" t="s">
        <v>111</v>
      </c>
    </row>
    <row r="4" spans="1:8" ht="18" x14ac:dyDescent="0.4">
      <c r="A4" s="83" t="s">
        <v>73</v>
      </c>
      <c r="B4" s="84">
        <f>G18+G36</f>
        <v>0</v>
      </c>
      <c r="C4" s="85" t="s">
        <v>111</v>
      </c>
    </row>
    <row r="5" spans="1:8" x14ac:dyDescent="0.3">
      <c r="D5" s="76" t="s">
        <v>1</v>
      </c>
    </row>
    <row r="6" spans="1:8" x14ac:dyDescent="0.3">
      <c r="A6" s="86" t="s">
        <v>0</v>
      </c>
      <c r="B6" s="74" t="s">
        <v>1</v>
      </c>
      <c r="C6" s="74" t="s">
        <v>1</v>
      </c>
      <c r="D6" s="74" t="s">
        <v>1</v>
      </c>
      <c r="E6" s="74" t="s">
        <v>1</v>
      </c>
      <c r="F6" s="74" t="s">
        <v>1</v>
      </c>
      <c r="G6" s="59" t="s">
        <v>1</v>
      </c>
    </row>
    <row r="7" spans="1:8" ht="18" x14ac:dyDescent="0.4">
      <c r="A7" s="87" t="s">
        <v>34</v>
      </c>
      <c r="B7" s="88" t="s">
        <v>112</v>
      </c>
      <c r="C7" s="88" t="s">
        <v>113</v>
      </c>
      <c r="D7" s="88" t="s">
        <v>187</v>
      </c>
      <c r="E7" s="88" t="s">
        <v>114</v>
      </c>
      <c r="F7" s="88" t="s">
        <v>188</v>
      </c>
      <c r="G7" s="89" t="s">
        <v>115</v>
      </c>
    </row>
    <row r="8" spans="1:8" x14ac:dyDescent="0.3">
      <c r="A8" s="90" t="s">
        <v>68</v>
      </c>
      <c r="B8" s="91"/>
      <c r="C8" s="91"/>
      <c r="D8" s="91"/>
      <c r="E8" s="91"/>
      <c r="F8" s="91"/>
      <c r="G8" s="92"/>
    </row>
    <row r="9" spans="1:8" x14ac:dyDescent="0.3">
      <c r="A9" s="93" t="s">
        <v>17</v>
      </c>
      <c r="B9" s="205">
        <f>IFERROR(IF('2-Building Energy Use'!$B$5="Yes", ('2-Building Energy Use'!B11*'5 - Reference Data'!D13), 0),0)</f>
        <v>0</v>
      </c>
      <c r="C9" s="185">
        <f>IFERROR(IF('2-Building Energy Use'!$B$5="Yes", ('2-Building Energy Use'!B11*'5 - Reference Data'!F13), 0),0)</f>
        <v>0</v>
      </c>
      <c r="D9" s="189">
        <f>C9*'5 - Reference Data'!$B$45</f>
        <v>0</v>
      </c>
      <c r="E9" s="185">
        <f>IFERROR(IF('2-Building Energy Use'!$B$5="Yes", ('2-Building Energy Use'!B11*'5 - Reference Data'!H13), 0),0)</f>
        <v>0</v>
      </c>
      <c r="F9" s="185">
        <f>E9*'5 - Reference Data'!$B$46</f>
        <v>0</v>
      </c>
      <c r="G9" s="206">
        <f>B9+(C9*'5 - Reference Data'!$B$45)+(E9*'5 - Reference Data'!$B$46)</f>
        <v>0</v>
      </c>
    </row>
    <row r="10" spans="1:8" x14ac:dyDescent="0.3">
      <c r="A10" s="94" t="s">
        <v>20</v>
      </c>
      <c r="B10" s="207">
        <f>IFERROR(IF('2-Building Energy Use'!$B$5="Yes", ('2-Building Energy Use'!B12*'5 - Reference Data'!D15), 0),0)</f>
        <v>0</v>
      </c>
      <c r="C10" s="189">
        <f>IFERROR(IF('2-Building Energy Use'!$B$5="Yes", ('2-Building Energy Use'!B12*'5 - Reference Data'!F15), 0),0)</f>
        <v>0</v>
      </c>
      <c r="D10" s="189">
        <f>C10*'5 - Reference Data'!$B$45</f>
        <v>0</v>
      </c>
      <c r="E10" s="189">
        <f>IFERROR(IF('2-Building Energy Use'!$B$5="Yes", ('2-Building Energy Use'!B12*'5 - Reference Data'!H15), 0),0)</f>
        <v>0</v>
      </c>
      <c r="F10" s="189">
        <f>E10*'5 - Reference Data'!$B$46</f>
        <v>0</v>
      </c>
      <c r="G10" s="190">
        <f>B10+(C10*'5 - Reference Data'!$B$45)+(E10*'5 - Reference Data'!$B$46)</f>
        <v>0</v>
      </c>
      <c r="H10" s="160" t="s">
        <v>1</v>
      </c>
    </row>
    <row r="11" spans="1:8" x14ac:dyDescent="0.3">
      <c r="A11" s="94" t="s">
        <v>19</v>
      </c>
      <c r="B11" s="207">
        <f>IFERROR(IF('2-Building Energy Use'!$B$5="Yes", ('2-Building Energy Use'!B13*'5 - Reference Data'!D16), 0),0)</f>
        <v>0</v>
      </c>
      <c r="C11" s="189">
        <f>IFERROR(IF('2-Building Energy Use'!$B$5="Yes", ('2-Building Energy Use'!B13*'5 - Reference Data'!F16), 0),0)</f>
        <v>0</v>
      </c>
      <c r="D11" s="189">
        <f>C11*'5 - Reference Data'!$B$45</f>
        <v>0</v>
      </c>
      <c r="E11" s="189">
        <f>IFERROR(IF('2-Building Energy Use'!$B$5="Yes", ('2-Building Energy Use'!B13*'5 - Reference Data'!H16), 0),0)</f>
        <v>0</v>
      </c>
      <c r="F11" s="189">
        <f>E11*'5 - Reference Data'!$B$46</f>
        <v>0</v>
      </c>
      <c r="G11" s="190">
        <f>B11+(C11*'5 - Reference Data'!$B$45)+(E11*'5 - Reference Data'!$B$46)</f>
        <v>0</v>
      </c>
    </row>
    <row r="12" spans="1:8" x14ac:dyDescent="0.3">
      <c r="A12" s="94" t="s">
        <v>18</v>
      </c>
      <c r="B12" s="207">
        <f>IFERROR(IF('2-Building Energy Use'!$B$5="Yes", ('2-Building Energy Use'!B14*'5 - Reference Data'!D17), 0),0)</f>
        <v>0</v>
      </c>
      <c r="C12" s="189">
        <f>IFERROR(IF('2-Building Energy Use'!$B$5="Yes", ('2-Building Energy Use'!B14*'5 - Reference Data'!F17), 0),0)</f>
        <v>0</v>
      </c>
      <c r="D12" s="189">
        <f>C12*'5 - Reference Data'!$B$45</f>
        <v>0</v>
      </c>
      <c r="E12" s="189">
        <f>IFERROR(IF('2-Building Energy Use'!$B$5="Yes", ('2-Building Energy Use'!B14*'5 - Reference Data'!H17), 0),0)</f>
        <v>0</v>
      </c>
      <c r="F12" s="189">
        <f>E12*'5 - Reference Data'!$B$46</f>
        <v>0</v>
      </c>
      <c r="G12" s="190">
        <f>B12+(C12*'5 - Reference Data'!$B$45)+(E12*'5 - Reference Data'!$B$46)</f>
        <v>0</v>
      </c>
    </row>
    <row r="13" spans="1:8" x14ac:dyDescent="0.3">
      <c r="A13" s="95" t="s">
        <v>21</v>
      </c>
      <c r="B13" s="207">
        <f>IFERROR(IF('2-Building Energy Use'!$B$5="Yes", ('2-Building Energy Use'!B15*'5 - Reference Data'!D18), 0),0)</f>
        <v>0</v>
      </c>
      <c r="C13" s="189">
        <f>IFERROR(IF('2-Building Energy Use'!$B$5="Yes", ('2-Building Energy Use'!B15*'5 - Reference Data'!F18), 0),0)</f>
        <v>0</v>
      </c>
      <c r="D13" s="189">
        <f>C13*'5 - Reference Data'!$B$45</f>
        <v>0</v>
      </c>
      <c r="E13" s="189">
        <f>IFERROR(IF('2-Building Energy Use'!$B$5="Yes", ('2-Building Energy Use'!B15*'5 - Reference Data'!H18), 0),0)</f>
        <v>0</v>
      </c>
      <c r="F13" s="189">
        <f>E13*'5 - Reference Data'!$B$46</f>
        <v>0</v>
      </c>
      <c r="G13" s="190">
        <f>B13+(C13*'5 - Reference Data'!$B$45)+(E13*'5 - Reference Data'!$B$46)</f>
        <v>0</v>
      </c>
    </row>
    <row r="14" spans="1:8" x14ac:dyDescent="0.3">
      <c r="A14" s="90" t="s">
        <v>22</v>
      </c>
      <c r="B14" s="194"/>
      <c r="C14" s="194"/>
      <c r="D14" s="194"/>
      <c r="E14" s="194"/>
      <c r="F14" s="194"/>
      <c r="G14" s="195"/>
    </row>
    <row r="15" spans="1:8" x14ac:dyDescent="0.3">
      <c r="A15" s="93" t="s">
        <v>190</v>
      </c>
      <c r="B15" s="185">
        <f>IFERROR(IF('2-Building Energy Use'!$B$6="Yes", ('2-Building Energy Use'!$E$11*'5 - Reference Data'!C23), 0),0)</f>
        <v>0</v>
      </c>
      <c r="C15" s="185">
        <f>IFERROR(IF('2-Building Energy Use'!$B$6="Yes", ('2-Building Energy Use'!$E$11*'5 - Reference Data'!E23), 0),0)</f>
        <v>0</v>
      </c>
      <c r="D15" s="189">
        <f>C15*'5 - Reference Data'!$B$45</f>
        <v>0</v>
      </c>
      <c r="E15" s="185">
        <f>IFERROR(IF('2-Building Energy Use'!$B$6="Yes", ('2-Building Energy Use'!$E$11*'5 - Reference Data'!G23), 0),0)</f>
        <v>0</v>
      </c>
      <c r="F15" s="189">
        <f>E15*'5 - Reference Data'!$B$46</f>
        <v>0</v>
      </c>
      <c r="G15" s="190">
        <f>B15+(C15*'5 - Reference Data'!$B$45)+(E15*'5 - Reference Data'!$B$46)</f>
        <v>0</v>
      </c>
    </row>
    <row r="16" spans="1:8" x14ac:dyDescent="0.3">
      <c r="A16" s="94" t="s">
        <v>23</v>
      </c>
      <c r="B16" s="189">
        <f>IFERROR(IF('2-Building Energy Use'!$B$6="Yes", ('2-Building Energy Use'!E12*'5 - Reference Data'!C26), 0),0)</f>
        <v>0</v>
      </c>
      <c r="C16" s="189">
        <f>IFERROR(IF('2-Building Energy Use'!$B$6="Yes", ('2-Building Energy Use'!E12*'5 - Reference Data'!E26), 0),0)</f>
        <v>0</v>
      </c>
      <c r="D16" s="189">
        <f>C16*'5 - Reference Data'!$B$45</f>
        <v>0</v>
      </c>
      <c r="E16" s="189">
        <f>IFERROR(IF('2-Building Energy Use'!$B$6="Yes", (SUM('2-Building Energy Use'!E12:E12)*'5 - Reference Data'!G26), 0),0)</f>
        <v>0</v>
      </c>
      <c r="F16" s="189">
        <f>E16*'5 - Reference Data'!$B$46</f>
        <v>0</v>
      </c>
      <c r="G16" s="190">
        <f>B16+(C16*'5 - Reference Data'!$B$45)+(E16*'5 - Reference Data'!$B$46)</f>
        <v>0</v>
      </c>
    </row>
    <row r="17" spans="1:13" x14ac:dyDescent="0.3">
      <c r="A17" s="94" t="s">
        <v>24</v>
      </c>
      <c r="B17" s="189">
        <f>IFERROR(IF('2-Building Energy Use'!$B$7="Yes", ('2-Building Energy Use'!E13*'5 - Reference Data'!B24), 0),0)</f>
        <v>0</v>
      </c>
      <c r="C17" s="189">
        <f>IFERROR(IF('2-Building Energy Use'!$B$7="Yes", ('2-Building Energy Use'!E13*'5 - Reference Data'!E24), 0),0)</f>
        <v>0</v>
      </c>
      <c r="D17" s="189">
        <f>C17*'5 - Reference Data'!$B$45</f>
        <v>0</v>
      </c>
      <c r="E17" s="189">
        <f>IFERROR(IF('2-Building Energy Use'!$B$7="Yes", ('2-Building Energy Use'!E13*'5 - Reference Data'!G24), 0),0)</f>
        <v>0</v>
      </c>
      <c r="F17" s="189">
        <f>E17*'5 - Reference Data'!$B$46</f>
        <v>0</v>
      </c>
      <c r="G17" s="190">
        <f>B17+(C17*'5 - Reference Data'!$B$45)+(E17*'5 - Reference Data'!$B$46)</f>
        <v>0</v>
      </c>
    </row>
    <row r="18" spans="1:13" x14ac:dyDescent="0.3">
      <c r="A18" s="96" t="s">
        <v>69</v>
      </c>
      <c r="B18" s="208">
        <f t="shared" ref="B18:G18" si="0">SUM(B15:B16,B9:B13)</f>
        <v>0</v>
      </c>
      <c r="C18" s="208">
        <f t="shared" si="0"/>
        <v>0</v>
      </c>
      <c r="D18" s="208">
        <f t="shared" si="0"/>
        <v>0</v>
      </c>
      <c r="E18" s="208">
        <f t="shared" si="0"/>
        <v>0</v>
      </c>
      <c r="F18" s="208">
        <f t="shared" si="0"/>
        <v>0</v>
      </c>
      <c r="G18" s="209">
        <f t="shared" si="0"/>
        <v>0</v>
      </c>
    </row>
    <row r="20" spans="1:13" x14ac:dyDescent="0.3">
      <c r="A20" s="86" t="s">
        <v>14</v>
      </c>
      <c r="B20" s="74" t="s">
        <v>1</v>
      </c>
      <c r="C20" s="74" t="s">
        <v>1</v>
      </c>
      <c r="D20" s="74" t="s">
        <v>1</v>
      </c>
      <c r="E20" s="74" t="s">
        <v>1</v>
      </c>
      <c r="F20" s="74" t="s">
        <v>1</v>
      </c>
      <c r="G20" s="59" t="s">
        <v>1</v>
      </c>
      <c r="H20" s="74"/>
      <c r="I20" s="59"/>
      <c r="J20" s="133"/>
      <c r="K20" s="133"/>
      <c r="L20" s="133"/>
      <c r="M20" s="133"/>
    </row>
    <row r="21" spans="1:13" ht="18" x14ac:dyDescent="0.4">
      <c r="A21" s="87" t="s">
        <v>34</v>
      </c>
      <c r="B21" s="88" t="s">
        <v>112</v>
      </c>
      <c r="C21" s="88" t="s">
        <v>113</v>
      </c>
      <c r="D21" s="88" t="s">
        <v>187</v>
      </c>
      <c r="E21" s="88" t="s">
        <v>114</v>
      </c>
      <c r="F21" s="88" t="s">
        <v>188</v>
      </c>
      <c r="G21" s="89" t="s">
        <v>115</v>
      </c>
      <c r="H21" s="88" t="s">
        <v>144</v>
      </c>
      <c r="I21" s="89" t="s">
        <v>145</v>
      </c>
      <c r="J21" s="63"/>
      <c r="K21" s="63"/>
      <c r="L21" s="63"/>
      <c r="M21" s="63"/>
    </row>
    <row r="22" spans="1:13" x14ac:dyDescent="0.3">
      <c r="A22" s="90" t="s">
        <v>25</v>
      </c>
      <c r="B22" s="91"/>
      <c r="C22" s="91"/>
      <c r="D22" s="91"/>
      <c r="E22" s="91"/>
      <c r="F22" s="91"/>
      <c r="G22" s="92"/>
      <c r="H22" s="97"/>
      <c r="I22" s="92"/>
      <c r="J22" s="64"/>
      <c r="K22" s="64"/>
      <c r="L22" s="64"/>
      <c r="M22" s="64"/>
    </row>
    <row r="23" spans="1:13" x14ac:dyDescent="0.3">
      <c r="A23" s="93" t="s">
        <v>21</v>
      </c>
      <c r="B23" s="185">
        <f>H23+I23</f>
        <v>0</v>
      </c>
      <c r="C23" s="185">
        <f>IFERROR(IF('3-Fleet Energy Use'!$B$7="Yes", ((('3-Fleet Energy Use'!B14)*(1-'3-Fleet Energy Use'!C14))*'5 - Reference Data'!F34), 0),0)+IFERROR(IF('3-Fleet Energy Use'!$B$7="Yes", ((('3-Fleet Energy Use'!B14)*('3-Fleet Energy Use'!C14))*'5 - Reference Data'!F35), 0),0)</f>
        <v>0</v>
      </c>
      <c r="D23" s="186">
        <f>C23*'5 - Reference Data'!$B$45</f>
        <v>0</v>
      </c>
      <c r="E23" s="185">
        <f>IFERROR(IF('3-Fleet Energy Use'!$B$7="Yes", ((('3-Fleet Energy Use'!B14)*(1-'3-Fleet Energy Use'!C14))*'5 - Reference Data'!H34), 0),0)+IFERROR(IF('3-Fleet Energy Use'!$B$7="Yes", ((('3-Fleet Energy Use'!B14)*('3-Fleet Energy Use'!C14))*'5 - Reference Data'!H35), 0),0)</f>
        <v>0</v>
      </c>
      <c r="F23" s="186">
        <f>E23*'5 - Reference Data'!$B$46</f>
        <v>0</v>
      </c>
      <c r="G23" s="187">
        <f>B23+(C23*'5 - Reference Data'!$B$45)+(E23*'5 - Reference Data'!$B$46)</f>
        <v>0</v>
      </c>
      <c r="H23" s="188">
        <f>IFERROR(IF('3-Fleet Energy Use'!$B$7="Yes", ((('3-Fleet Energy Use'!B14)*(1-'3-Fleet Energy Use'!C14))*'5 - Reference Data'!D34), 0),0)</f>
        <v>0</v>
      </c>
      <c r="I23" s="187">
        <f>IFERROR(IF('3-Fleet Energy Use'!$B$7="Yes", ((('3-Fleet Energy Use'!B14)*('3-Fleet Energy Use'!C14))*'5 - Reference Data'!D35), 0),0)</f>
        <v>0</v>
      </c>
      <c r="J23" s="140"/>
      <c r="K23" s="140"/>
      <c r="L23" s="140"/>
      <c r="M23" s="140"/>
    </row>
    <row r="24" spans="1:13" x14ac:dyDescent="0.3">
      <c r="A24" s="94" t="s">
        <v>116</v>
      </c>
      <c r="B24" s="189">
        <f>H24+I24</f>
        <v>0</v>
      </c>
      <c r="C24" s="189">
        <f>IFERROR(IF('3-Fleet Energy Use'!$B$7="Yes", ((('3-Fleet Energy Use'!B15)*(1-'3-Fleet Energy Use'!C15))*'5 - Reference Data'!F36), 0),0)+IFERROR(IF('3-Fleet Energy Use'!$B$7="Yes", ((('3-Fleet Energy Use'!B15)*('3-Fleet Energy Use'!C15))*'5 - Reference Data'!F37), 0),0)</f>
        <v>0</v>
      </c>
      <c r="D24" s="186">
        <f>C24*'5 - Reference Data'!$B$45</f>
        <v>0</v>
      </c>
      <c r="E24" s="189">
        <f>IFERROR(IF('3-Fleet Energy Use'!$B$7="Yes", ((('3-Fleet Energy Use'!B15)*(1-'3-Fleet Energy Use'!C15))*'5 - Reference Data'!H36), 0),0)+IFERROR(IF('3-Fleet Energy Use'!$B$7="Yes", ((('3-Fleet Energy Use'!B15)*('3-Fleet Energy Use'!C15))*'5 - Reference Data'!H37), 0),0)</f>
        <v>0</v>
      </c>
      <c r="F24" s="186">
        <f>E24*'5 - Reference Data'!$B$46</f>
        <v>0</v>
      </c>
      <c r="G24" s="190">
        <f>B24+(C24*'5 - Reference Data'!$B$45)+(E24*'5 - Reference Data'!$B$46)</f>
        <v>0</v>
      </c>
      <c r="H24" s="191">
        <f>IFERROR(IF('3-Fleet Energy Use'!$B$7="Yes", ((('3-Fleet Energy Use'!B15)*(1-'3-Fleet Energy Use'!C15))*'5 - Reference Data'!D36), 0),0)</f>
        <v>0</v>
      </c>
      <c r="I24" s="190">
        <f>IFERROR(IF('3-Fleet Energy Use'!$B$7="Yes", ((('3-Fleet Energy Use'!B15)*('3-Fleet Energy Use'!C15))*'5 - Reference Data'!D37), 0),0)</f>
        <v>0</v>
      </c>
      <c r="J24" s="140"/>
      <c r="K24" s="140"/>
      <c r="L24" s="140"/>
      <c r="M24" s="140"/>
    </row>
    <row r="25" spans="1:13" x14ac:dyDescent="0.3">
      <c r="A25" s="94" t="s">
        <v>26</v>
      </c>
      <c r="B25" s="189">
        <f>H25+I25</f>
        <v>0</v>
      </c>
      <c r="C25" s="189">
        <f>IFERROR(IF('3-Fleet Energy Use'!$B$7="Yes", ((('3-Fleet Energy Use'!B16)*(1-'3-Fleet Energy Use'!C16))*'5 - Reference Data'!F36), 0),0)+IFERROR(IF('3-Fleet Energy Use'!$B$7="Yes", ((('3-Fleet Energy Use'!B16)*('3-Fleet Energy Use'!C16))*'5 - Reference Data'!F37), 0),0)</f>
        <v>0</v>
      </c>
      <c r="D25" s="186">
        <f>C25*'5 - Reference Data'!$B$45</f>
        <v>0</v>
      </c>
      <c r="E25" s="189">
        <f>IFERROR(IF('3-Fleet Energy Use'!$B$7="Yes", ((('3-Fleet Energy Use'!B16)*(1-'3-Fleet Energy Use'!C16))*'5 - Reference Data'!H36), 0),0)+IFERROR(IF('3-Fleet Energy Use'!$B$7="Yes", ((('3-Fleet Energy Use'!B16)*('3-Fleet Energy Use'!C16))*'5 - Reference Data'!H37), 0),0)</f>
        <v>0</v>
      </c>
      <c r="F25" s="186">
        <f>E25*'5 - Reference Data'!$B$46</f>
        <v>0</v>
      </c>
      <c r="G25" s="190">
        <f>B25+(C25*'5 - Reference Data'!$B$45)+(E25*'5 - Reference Data'!$B$46)</f>
        <v>0</v>
      </c>
      <c r="H25" s="191">
        <f>IFERROR(IF('3-Fleet Energy Use'!$B$7="Yes", ((('3-Fleet Energy Use'!B16)*(1-'3-Fleet Energy Use'!C16))*'5 - Reference Data'!D36), 0),0)</f>
        <v>0</v>
      </c>
      <c r="I25" s="190">
        <f>IFERROR(IF('3-Fleet Energy Use'!$B$7="Yes", ((('3-Fleet Energy Use'!B16)*('3-Fleet Energy Use'!C16))*'5 - Reference Data'!D37), 0),0)</f>
        <v>0</v>
      </c>
      <c r="J25" s="140"/>
      <c r="K25" s="140"/>
      <c r="L25" s="140"/>
      <c r="M25" s="140"/>
    </row>
    <row r="26" spans="1:13" x14ac:dyDescent="0.3">
      <c r="A26" s="94" t="s">
        <v>27</v>
      </c>
      <c r="B26" s="189">
        <f>H26+I26</f>
        <v>0</v>
      </c>
      <c r="C26" s="189">
        <f>IFERROR(IF('3-Fleet Energy Use'!$B$7="Yes", ((('3-Fleet Energy Use'!B17)*(1-'3-Fleet Energy Use'!C17))*'5 - Reference Data'!F36), 0),0)+IFERROR(IF('3-Fleet Energy Use'!$B$7="Yes", ((('3-Fleet Energy Use'!B17)*('3-Fleet Energy Use'!C17))*'5 - Reference Data'!F37), 0),0)</f>
        <v>0</v>
      </c>
      <c r="D26" s="186">
        <f>C26*'5 - Reference Data'!$B$45</f>
        <v>0</v>
      </c>
      <c r="E26" s="189">
        <f>IFERROR(IF('3-Fleet Energy Use'!$B$7="Yes", ((('3-Fleet Energy Use'!B17)*(1-'3-Fleet Energy Use'!C17))*'5 - Reference Data'!H36), 0),0)+IFERROR(IF('3-Fleet Energy Use'!$B$7="Yes", ((('3-Fleet Energy Use'!B17)*('3-Fleet Energy Use'!C17))*'5 - Reference Data'!H37), 0),0)</f>
        <v>0</v>
      </c>
      <c r="F26" s="186">
        <f>E26*'5 - Reference Data'!$B$46</f>
        <v>0</v>
      </c>
      <c r="G26" s="190">
        <f>B26+(C26*'5 - Reference Data'!$B$45)+(E26*'5 - Reference Data'!$B$46)</f>
        <v>0</v>
      </c>
      <c r="H26" s="191">
        <f>IFERROR(IF('3-Fleet Energy Use'!$B$7="Yes", ((('3-Fleet Energy Use'!B17)*(1-'3-Fleet Energy Use'!C17))*'5 - Reference Data'!D36), 0),0)</f>
        <v>0</v>
      </c>
      <c r="I26" s="190">
        <f>IFERROR(IF('3-Fleet Energy Use'!$B$7="Yes", ((('3-Fleet Energy Use'!B17)*('3-Fleet Energy Use'!C17))*'5 - Reference Data'!D37), 0),0)</f>
        <v>0</v>
      </c>
      <c r="J26" s="140"/>
      <c r="K26" s="140"/>
      <c r="L26" s="140"/>
      <c r="M26" s="140"/>
    </row>
    <row r="27" spans="1:13" x14ac:dyDescent="0.3">
      <c r="A27" s="95" t="s">
        <v>19</v>
      </c>
      <c r="B27" s="189">
        <f>H27+I27</f>
        <v>0</v>
      </c>
      <c r="C27" s="189">
        <f>IFERROR(IF('3-Fleet Energy Use'!$B$7="Yes", ((('3-Fleet Energy Use'!B18)*(1-'3-Fleet Energy Use'!C18))*'5 - Reference Data'!F38), 0),0)+IFERROR(IF('3-Fleet Energy Use'!$B$7="Yes", ((('3-Fleet Energy Use'!B18)*('3-Fleet Energy Use'!C18))*'5 - Reference Data'!F38), 0),0)</f>
        <v>0</v>
      </c>
      <c r="D27" s="186">
        <f>C27*'5 - Reference Data'!$B$45</f>
        <v>0</v>
      </c>
      <c r="E27" s="189">
        <f>IFERROR(IF('3-Fleet Energy Use'!$B$7="Yes", ((('3-Fleet Energy Use'!B18)*(1-'3-Fleet Energy Use'!C18))*'5 - Reference Data'!H38), 0),0)+IFERROR(IF('3-Fleet Energy Use'!$B$7="Yes", ((('3-Fleet Energy Use'!B18)*('3-Fleet Energy Use'!C18))*'5 - Reference Data'!H38), 0),0)</f>
        <v>0</v>
      </c>
      <c r="F27" s="186">
        <f>E27*'5 - Reference Data'!$B$46</f>
        <v>0</v>
      </c>
      <c r="G27" s="192">
        <f>B27+(C27*'5 - Reference Data'!$B$45)+(E27*'5 - Reference Data'!$B$46)</f>
        <v>0</v>
      </c>
      <c r="H27" s="193">
        <f>IFERROR(IF('3-Fleet Energy Use'!$B$7="Yes", ((('3-Fleet Energy Use'!B18)*(1-'3-Fleet Energy Use'!C18))*'5 - Reference Data'!D38), 0),0)</f>
        <v>0</v>
      </c>
      <c r="I27" s="192">
        <f>IFERROR(IF('3-Fleet Energy Use'!$B$7="Yes", ((('3-Fleet Energy Use'!B18)*('3-Fleet Energy Use'!C18))*'5 - Reference Data'!D38), 0),0)</f>
        <v>0</v>
      </c>
      <c r="J27" s="140"/>
      <c r="K27" s="140"/>
      <c r="L27" s="140"/>
      <c r="M27" s="140"/>
    </row>
    <row r="28" spans="1:13" x14ac:dyDescent="0.3">
      <c r="A28" s="90" t="s">
        <v>28</v>
      </c>
      <c r="B28" s="194"/>
      <c r="C28" s="194"/>
      <c r="D28" s="194"/>
      <c r="E28" s="194"/>
      <c r="F28" s="194"/>
      <c r="G28" s="195"/>
      <c r="H28" s="196"/>
      <c r="I28" s="195"/>
      <c r="J28" s="140"/>
      <c r="K28" s="140"/>
      <c r="L28" s="140"/>
      <c r="M28" s="140"/>
    </row>
    <row r="29" spans="1:13" x14ac:dyDescent="0.3">
      <c r="A29" s="93" t="s">
        <v>21</v>
      </c>
      <c r="B29" s="189">
        <f>H29+I29</f>
        <v>0</v>
      </c>
      <c r="C29" s="189">
        <f>IFERROR(IF('3-Fleet Energy Use'!$B$7="Yes", ((('3-Fleet Energy Use'!B22)*(1-'3-Fleet Energy Use'!C22))*'5 - Reference Data'!F34), 0),0)+IFERROR(IF('3-Fleet Energy Use'!$B$7="Yes", ((('3-Fleet Energy Use'!B22)*('3-Fleet Energy Use'!C22))*'5 - Reference Data'!F35), 0),0)</f>
        <v>0</v>
      </c>
      <c r="D29" s="186">
        <f>C29*'5 - Reference Data'!$B$45</f>
        <v>0</v>
      </c>
      <c r="E29" s="189">
        <f>IFERROR(IF('3-Fleet Energy Use'!$B$7="Yes", ((('3-Fleet Energy Use'!B22)*(1-'3-Fleet Energy Use'!C22))*'5 - Reference Data'!H34), 0),0)+IFERROR(IF('3-Fleet Energy Use'!$B$7="Yes", ((('3-Fleet Energy Use'!B22)*('3-Fleet Energy Use'!C22))*'5 - Reference Data'!H35), 0),0)</f>
        <v>0</v>
      </c>
      <c r="F29" s="186">
        <f>E29*'5 - Reference Data'!$B$46</f>
        <v>0</v>
      </c>
      <c r="G29" s="189">
        <f>B29+(C29*'5 - Reference Data'!$B$45)+(E29*'5 - Reference Data'!$B$46)</f>
        <v>0</v>
      </c>
      <c r="H29" s="188">
        <f>IFERROR(IF('3-Fleet Energy Use'!$B$7="Yes", ((('3-Fleet Energy Use'!B22)*(1-'3-Fleet Energy Use'!C22))*'5 - Reference Data'!D34), 0),0)</f>
        <v>0</v>
      </c>
      <c r="I29" s="187">
        <f>IFERROR(IF('3-Fleet Energy Use'!$B$7="Yes", ((('3-Fleet Energy Use'!B22)*('3-Fleet Energy Use'!C22))*'5 - Reference Data'!D35), 0),0)</f>
        <v>0</v>
      </c>
      <c r="J29" s="140"/>
      <c r="K29" s="140"/>
      <c r="L29" s="140"/>
      <c r="M29" s="140"/>
    </row>
    <row r="30" spans="1:13" x14ac:dyDescent="0.3">
      <c r="A30" s="95" t="s">
        <v>20</v>
      </c>
      <c r="B30" s="193">
        <f>H30+I30</f>
        <v>0</v>
      </c>
      <c r="C30" s="189">
        <f>IFERROR(IF('3-Fleet Energy Use'!$B$7="Yes", ((('3-Fleet Energy Use'!B23)*(1-'3-Fleet Energy Use'!C23))*'5 - Reference Data'!F36), 0),0)+IFERROR(IF('3-Fleet Energy Use'!$B$7="Yes", ((('3-Fleet Energy Use'!B23)*('3-Fleet Energy Use'!C23))*'5 - Reference Data'!F37), 0),0)</f>
        <v>0</v>
      </c>
      <c r="D30" s="186">
        <f>C30*'5 - Reference Data'!$B$45</f>
        <v>0</v>
      </c>
      <c r="E30" s="189">
        <f>IFERROR(IF('3-Fleet Energy Use'!$B$7="Yes", ((('3-Fleet Energy Use'!B23)*(1-'3-Fleet Energy Use'!C23))*'5 - Reference Data'!H36), 0),0)+IFERROR(IF('3-Fleet Energy Use'!$B$7="Yes", ((('3-Fleet Energy Use'!B23)*('3-Fleet Energy Use'!C23))*'5 - Reference Data'!H37), 0),0)</f>
        <v>0</v>
      </c>
      <c r="F30" s="186">
        <f>E30*'5 - Reference Data'!$B$46</f>
        <v>0</v>
      </c>
      <c r="G30" s="189">
        <f>B30+(C30*'5 - Reference Data'!$B$45)+(E30*'5 - Reference Data'!$B$46)</f>
        <v>0</v>
      </c>
      <c r="H30" s="193">
        <f>IFERROR(IF('3-Fleet Energy Use'!$B$7="Yes", ((('3-Fleet Energy Use'!B23)*(1-'3-Fleet Energy Use'!C23))*'5 - Reference Data'!D36), 0),0)</f>
        <v>0</v>
      </c>
      <c r="I30" s="192">
        <f>IFERROR(IF('3-Fleet Energy Use'!$B$7="Yes", ((('3-Fleet Energy Use'!B23)*('3-Fleet Energy Use'!C23))*'5 - Reference Data'!D37), 0),0)</f>
        <v>0</v>
      </c>
      <c r="J30" s="140"/>
      <c r="K30" s="140"/>
      <c r="L30" s="140"/>
      <c r="M30" s="140"/>
    </row>
    <row r="31" spans="1:13" x14ac:dyDescent="0.3">
      <c r="A31" s="90" t="s">
        <v>29</v>
      </c>
      <c r="B31" s="197"/>
      <c r="C31" s="194"/>
      <c r="D31" s="194"/>
      <c r="E31" s="194"/>
      <c r="F31" s="194"/>
      <c r="G31" s="195"/>
      <c r="H31" s="196"/>
      <c r="I31" s="195"/>
      <c r="J31" s="140"/>
      <c r="K31" s="140"/>
      <c r="L31" s="140"/>
      <c r="M31" s="140"/>
    </row>
    <row r="32" spans="1:13" x14ac:dyDescent="0.3">
      <c r="A32" s="98" t="s">
        <v>20</v>
      </c>
      <c r="B32" s="198">
        <f>H32+I32</f>
        <v>0</v>
      </c>
      <c r="C32" s="198">
        <f>IFERROR(IF('3-Fleet Energy Use'!$B$7="Yes", ((('3-Fleet Energy Use'!B27)*(1-'3-Fleet Energy Use'!C27))*'5 - Reference Data'!F36), 0),0)+IFERROR(IF('3-Fleet Energy Use'!$B$7="Yes", ((('3-Fleet Energy Use'!B27)*('3-Fleet Energy Use'!C27))*'5 - Reference Data'!F37), 0),0)</f>
        <v>0</v>
      </c>
      <c r="D32" s="186">
        <f>C32*'5 - Reference Data'!$B$45</f>
        <v>0</v>
      </c>
      <c r="E32" s="198">
        <f>IFERROR(IF('3-Fleet Energy Use'!$B$7="Yes", ((('3-Fleet Energy Use'!B27)*(1-'3-Fleet Energy Use'!C27))*'5 - Reference Data'!H36), 0),0)+IFERROR(IF('3-Fleet Energy Use'!$B$7="Yes", ((('3-Fleet Energy Use'!B27)*('3-Fleet Energy Use'!C27))*'5 - Reference Data'!H37), 0),0)</f>
        <v>0</v>
      </c>
      <c r="F32" s="186">
        <f>E32*'5 - Reference Data'!$B$46</f>
        <v>0</v>
      </c>
      <c r="G32" s="189">
        <f>B32+(C32*'5 - Reference Data'!$B$45)+(E32*'5 - Reference Data'!$B$46)</f>
        <v>0</v>
      </c>
      <c r="H32" s="199">
        <f>IFERROR(IF('3-Fleet Energy Use'!$B$7="Yes", ((('3-Fleet Energy Use'!B27)*(1-'3-Fleet Energy Use'!C27))*'5 - Reference Data'!D36), 0),0)</f>
        <v>0</v>
      </c>
      <c r="I32" s="200">
        <f>IFERROR(IF('3-Fleet Energy Use'!$B$7="Yes", ((('3-Fleet Energy Use'!B27)*('3-Fleet Energy Use'!C27))*'5 - Reference Data'!D37), 0),0)</f>
        <v>0</v>
      </c>
      <c r="J32" s="140"/>
      <c r="K32" s="140"/>
      <c r="L32" s="140"/>
      <c r="M32" s="140"/>
    </row>
    <row r="33" spans="1:13" x14ac:dyDescent="0.3">
      <c r="A33" s="90" t="s">
        <v>30</v>
      </c>
      <c r="B33" s="194"/>
      <c r="C33" s="194"/>
      <c r="D33" s="194"/>
      <c r="E33" s="194"/>
      <c r="F33" s="194"/>
      <c r="G33" s="195"/>
      <c r="H33" s="196"/>
      <c r="I33" s="195"/>
      <c r="J33" s="140"/>
      <c r="K33" s="140"/>
      <c r="L33" s="140"/>
      <c r="M33" s="140"/>
    </row>
    <row r="34" spans="1:13" x14ac:dyDescent="0.3">
      <c r="A34" s="93" t="s">
        <v>31</v>
      </c>
      <c r="B34" s="185">
        <f>H34+I34</f>
        <v>0</v>
      </c>
      <c r="C34" s="185">
        <f>IFERROR(IF('3-Fleet Energy Use'!$B$7="Yes", ((('3-Fleet Energy Use'!B31)*(1-'3-Fleet Energy Use'!C31))*'5 - Reference Data'!F39), 0),0)+IFERROR(IF('3-Fleet Energy Use'!$B$7="Yes", ((('3-Fleet Energy Use'!B31)*('3-Fleet Energy Use'!C31))*'5 - Reference Data'!F35), 0),0)</f>
        <v>0</v>
      </c>
      <c r="D34" s="186">
        <f>C34*'5 - Reference Data'!$B$45</f>
        <v>0</v>
      </c>
      <c r="E34" s="185">
        <f>IFERROR(IF('3-Fleet Energy Use'!$B$7="Yes", ((('3-Fleet Energy Use'!B31)*(1-'3-Fleet Energy Use'!C31))*'5 - Reference Data'!H39), 0),0)+IFERROR(IF('3-Fleet Energy Use'!$B$7="Yes", ((('3-Fleet Energy Use'!B31)*('3-Fleet Energy Use'!C31))*'5 - Reference Data'!H35), 0),0)</f>
        <v>0</v>
      </c>
      <c r="F34" s="186">
        <f>E34*'5 - Reference Data'!$B$46</f>
        <v>0</v>
      </c>
      <c r="G34" s="189">
        <f>B34+(C34*'5 - Reference Data'!$B$45)+(E34*'5 - Reference Data'!$B$46)</f>
        <v>0</v>
      </c>
      <c r="H34" s="188">
        <f>IFERROR(IF('3-Fleet Energy Use'!$B$7="Yes", ((('3-Fleet Energy Use'!B31)*(1-'3-Fleet Energy Use'!C31))*'5 - Reference Data'!D39), 0),0)</f>
        <v>0</v>
      </c>
      <c r="I34" s="187">
        <f>IFERROR(IF('3-Fleet Energy Use'!$B$7="Yes", ((('3-Fleet Energy Use'!B31)*('3-Fleet Energy Use'!C31))*'5 - Reference Data'!D35), 0),0)</f>
        <v>0</v>
      </c>
      <c r="J34" s="140"/>
      <c r="K34" s="140"/>
      <c r="L34" s="140"/>
      <c r="M34" s="140"/>
    </row>
    <row r="35" spans="1:13" x14ac:dyDescent="0.3">
      <c r="A35" s="94" t="s">
        <v>32</v>
      </c>
      <c r="B35" s="201">
        <f>H35+I35</f>
        <v>0</v>
      </c>
      <c r="C35" s="201">
        <f>IFERROR(IF('3-Fleet Energy Use'!$B$7="Yes", ((('3-Fleet Energy Use'!B32)*(1-'3-Fleet Energy Use'!C32))*'5 - Reference Data'!F40), 0),0)+IFERROR(IF('3-Fleet Energy Use'!$B$7="Yes", ((('3-Fleet Energy Use'!B32)*('3-Fleet Energy Use'!C32))*'5 - Reference Data'!F40), 0),0)</f>
        <v>0</v>
      </c>
      <c r="D35" s="186">
        <f>C35*'5 - Reference Data'!$B$45</f>
        <v>0</v>
      </c>
      <c r="E35" s="201">
        <f>IFERROR(IF('3-Fleet Energy Use'!$B$7="Yes", ((('3-Fleet Energy Use'!B32)*(1-'3-Fleet Energy Use'!C32))*'5 - Reference Data'!H40), 0),0)+IFERROR(IF('3-Fleet Energy Use'!$B$7="Yes", ((('3-Fleet Energy Use'!B32)*('3-Fleet Energy Use'!C32))*'5 - Reference Data'!H40), 0),0)</f>
        <v>0</v>
      </c>
      <c r="F35" s="186">
        <f>E35*'5 - Reference Data'!$B$46</f>
        <v>0</v>
      </c>
      <c r="G35" s="189">
        <f>B35+(C35*'5 - Reference Data'!$B$45)+(E35*'5 - Reference Data'!$B$46)</f>
        <v>0</v>
      </c>
      <c r="H35" s="193">
        <f>IFERROR(IF('3-Fleet Energy Use'!$B$7="Yes", ((('3-Fleet Energy Use'!B32)*(1-'3-Fleet Energy Use'!C32))*'5 - Reference Data'!D40), 0),0)</f>
        <v>0</v>
      </c>
      <c r="I35" s="192">
        <f>IFERROR(IF('3-Fleet Energy Use'!$B$7="Yes", ((('3-Fleet Energy Use'!B32)*('3-Fleet Energy Use'!C32))*'5 - Reference Data'!D40), 0),0)</f>
        <v>0</v>
      </c>
      <c r="J35" s="140"/>
      <c r="K35" s="140"/>
      <c r="L35" s="140"/>
      <c r="M35" s="140"/>
    </row>
    <row r="36" spans="1:13" x14ac:dyDescent="0.3">
      <c r="A36" s="96" t="s">
        <v>70</v>
      </c>
      <c r="B36" s="202">
        <f t="shared" ref="B36:D36" si="1">SUM(B34:B35,B32,B29:B30,B23:B27)</f>
        <v>0</v>
      </c>
      <c r="C36" s="203">
        <f t="shared" si="1"/>
        <v>0</v>
      </c>
      <c r="D36" s="203">
        <f t="shared" si="1"/>
        <v>0</v>
      </c>
      <c r="E36" s="204">
        <f>SUM(E34:E35,E32,E29:E30,E23:E27)</f>
        <v>0</v>
      </c>
      <c r="F36" s="204">
        <f>SUM(F34:F35,F32,F29:F30,F23:F27)</f>
        <v>0</v>
      </c>
      <c r="G36" s="203">
        <f>SUM(G34:G35,G32,G29:G30,G23:G27)</f>
        <v>0</v>
      </c>
      <c r="H36" s="203">
        <f>SUM(H34:H35,H32,H29:H30,H23:H27)</f>
        <v>0</v>
      </c>
      <c r="I36" s="204">
        <f>SUM(I34:I35,I32,I29:I30,I23:I27)</f>
        <v>0</v>
      </c>
      <c r="J36" s="140"/>
      <c r="K36" s="140"/>
      <c r="L36" s="140"/>
      <c r="M36" s="140"/>
    </row>
    <row r="39" spans="1:13" ht="154.80000000000001" customHeight="1" x14ac:dyDescent="0.3">
      <c r="A39" s="67" t="s">
        <v>12</v>
      </c>
      <c r="B39" s="213"/>
      <c r="C39" s="213"/>
      <c r="D39" s="213"/>
      <c r="E39" s="213"/>
      <c r="F39" s="213"/>
      <c r="G39" s="214"/>
    </row>
  </sheetData>
  <sheetProtection password="E212" sheet="1" objects="1" scenarios="1"/>
  <mergeCells count="1">
    <mergeCell ref="B39:G39"/>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H82"/>
  <sheetViews>
    <sheetView workbookViewId="0"/>
  </sheetViews>
  <sheetFormatPr defaultRowHeight="15.6" x14ac:dyDescent="0.3"/>
  <cols>
    <col min="1" max="1" width="53.109375" style="1" customWidth="1"/>
    <col min="2" max="3" width="38.44140625" style="1" bestFit="1" customWidth="1"/>
    <col min="4" max="4" width="37.21875" style="1" bestFit="1" customWidth="1"/>
    <col min="5" max="5" width="38.5546875" style="1" bestFit="1" customWidth="1"/>
    <col min="6" max="6" width="38.5546875" style="1" customWidth="1"/>
    <col min="7" max="7" width="38.5546875" style="1" bestFit="1" customWidth="1"/>
    <col min="8" max="8" width="37.5546875" style="1" bestFit="1" customWidth="1"/>
    <col min="9" max="11" width="8.88671875" style="1"/>
    <col min="12" max="12" width="19.21875" style="1" customWidth="1"/>
    <col min="13" max="13" width="15.88671875" style="1" customWidth="1"/>
    <col min="14" max="16384" width="8.88671875" style="1"/>
  </cols>
  <sheetData>
    <row r="1" spans="1:8" x14ac:dyDescent="0.3">
      <c r="A1" s="44" t="s">
        <v>33</v>
      </c>
      <c r="B1" s="45" t="s">
        <v>1</v>
      </c>
    </row>
    <row r="3" spans="1:8" x14ac:dyDescent="0.3">
      <c r="A3" s="33" t="s">
        <v>48</v>
      </c>
      <c r="B3" s="34" t="s">
        <v>1</v>
      </c>
      <c r="D3" s="1" t="s">
        <v>1</v>
      </c>
    </row>
    <row r="4" spans="1:8" x14ac:dyDescent="0.3">
      <c r="A4" s="24">
        <v>1000</v>
      </c>
      <c r="B4" s="25" t="s">
        <v>49</v>
      </c>
    </row>
    <row r="5" spans="1:8" x14ac:dyDescent="0.3">
      <c r="A5" s="6">
        <v>0.1</v>
      </c>
      <c r="B5" s="22" t="s">
        <v>50</v>
      </c>
      <c r="C5" s="1" t="s">
        <v>1</v>
      </c>
      <c r="D5" s="1" t="s">
        <v>1</v>
      </c>
    </row>
    <row r="6" spans="1:8" x14ac:dyDescent="0.3">
      <c r="A6" s="6">
        <v>2.2046199999999998</v>
      </c>
      <c r="B6" s="22" t="s">
        <v>74</v>
      </c>
    </row>
    <row r="7" spans="1:8" x14ac:dyDescent="0.3">
      <c r="A7" s="6">
        <v>42</v>
      </c>
      <c r="B7" s="22" t="s">
        <v>123</v>
      </c>
    </row>
    <row r="8" spans="1:8" x14ac:dyDescent="0.3">
      <c r="A8" s="6">
        <v>1000</v>
      </c>
      <c r="B8" s="22" t="s">
        <v>75</v>
      </c>
    </row>
    <row r="9" spans="1:8" x14ac:dyDescent="0.3">
      <c r="A9" s="13">
        <v>1.194</v>
      </c>
      <c r="B9" s="23" t="s">
        <v>167</v>
      </c>
    </row>
    <row r="11" spans="1:8" x14ac:dyDescent="0.3">
      <c r="A11" s="3" t="s">
        <v>35</v>
      </c>
      <c r="B11" s="4" t="s">
        <v>1</v>
      </c>
      <c r="C11" s="4" t="s">
        <v>1</v>
      </c>
      <c r="D11" s="4" t="s">
        <v>1</v>
      </c>
      <c r="E11" s="4" t="s">
        <v>1</v>
      </c>
      <c r="F11" s="4"/>
      <c r="G11" s="4" t="s">
        <v>1</v>
      </c>
      <c r="H11" s="5" t="s">
        <v>1</v>
      </c>
    </row>
    <row r="12" spans="1:8" ht="18" x14ac:dyDescent="0.4">
      <c r="A12" s="18" t="s">
        <v>36</v>
      </c>
      <c r="B12" s="19" t="s">
        <v>61</v>
      </c>
      <c r="C12" s="19" t="s">
        <v>60</v>
      </c>
      <c r="D12" s="19" t="s">
        <v>57</v>
      </c>
      <c r="E12" s="19" t="s">
        <v>56</v>
      </c>
      <c r="F12" s="19" t="s">
        <v>55</v>
      </c>
      <c r="G12" s="19" t="s">
        <v>53</v>
      </c>
      <c r="H12" s="20" t="s">
        <v>52</v>
      </c>
    </row>
    <row r="13" spans="1:8" x14ac:dyDescent="0.3">
      <c r="A13" s="6" t="s">
        <v>17</v>
      </c>
      <c r="B13" s="7">
        <v>1.026E-3</v>
      </c>
      <c r="C13" s="7">
        <v>53.06</v>
      </c>
      <c r="D13" s="8">
        <f>C13*A5/A4</f>
        <v>5.3060000000000008E-3</v>
      </c>
      <c r="E13" s="7">
        <f>1*10^-3</f>
        <v>1E-3</v>
      </c>
      <c r="F13" s="9">
        <f>E13*A5/A4</f>
        <v>1.0000000000000001E-7</v>
      </c>
      <c r="G13" s="7">
        <f>1*10^-4</f>
        <v>1E-4</v>
      </c>
      <c r="H13" s="10">
        <f>G13*A5/A4</f>
        <v>1E-8</v>
      </c>
    </row>
    <row r="14" spans="1:8" ht="18" x14ac:dyDescent="0.4">
      <c r="A14" s="18" t="s">
        <v>36</v>
      </c>
      <c r="B14" s="19" t="s">
        <v>62</v>
      </c>
      <c r="C14" s="19" t="s">
        <v>60</v>
      </c>
      <c r="D14" s="19" t="s">
        <v>58</v>
      </c>
      <c r="E14" s="19" t="s">
        <v>56</v>
      </c>
      <c r="F14" s="19" t="s">
        <v>54</v>
      </c>
      <c r="G14" s="19" t="s">
        <v>53</v>
      </c>
      <c r="H14" s="20" t="s">
        <v>51</v>
      </c>
    </row>
    <row r="15" spans="1:8" x14ac:dyDescent="0.3">
      <c r="A15" s="6" t="s">
        <v>37</v>
      </c>
      <c r="B15" s="11">
        <v>0.13800000000000001</v>
      </c>
      <c r="C15" s="11">
        <v>73.959999999999994</v>
      </c>
      <c r="D15" s="12">
        <f>B15*C15/$A$4</f>
        <v>1.0206479999999999E-2</v>
      </c>
      <c r="E15" s="11">
        <f>3*10^-3</f>
        <v>3.0000000000000001E-3</v>
      </c>
      <c r="F15" s="9">
        <f>B15*E15/$A$4</f>
        <v>4.1400000000000003E-7</v>
      </c>
      <c r="G15" s="11">
        <f>6*10^-4</f>
        <v>6.0000000000000006E-4</v>
      </c>
      <c r="H15" s="10">
        <f>B15*G15/$A$4</f>
        <v>8.2800000000000027E-8</v>
      </c>
    </row>
    <row r="16" spans="1:8" x14ac:dyDescent="0.3">
      <c r="A16" s="6" t="s">
        <v>19</v>
      </c>
      <c r="B16" s="11">
        <v>9.0999999999999998E-2</v>
      </c>
      <c r="C16" s="11">
        <v>62.87</v>
      </c>
      <c r="D16" s="12">
        <f>B16*C16/$A$4</f>
        <v>5.7211700000000002E-3</v>
      </c>
      <c r="E16" s="11">
        <f>3*10^-3</f>
        <v>3.0000000000000001E-3</v>
      </c>
      <c r="F16" s="9">
        <f>B16*E16/$A$4</f>
        <v>2.7300000000000002E-7</v>
      </c>
      <c r="G16" s="11">
        <f>6*10^-4</f>
        <v>6.0000000000000006E-4</v>
      </c>
      <c r="H16" s="10">
        <f>B16*G16/$A$4</f>
        <v>5.4600000000000006E-8</v>
      </c>
    </row>
    <row r="17" spans="1:8" x14ac:dyDescent="0.3">
      <c r="A17" s="6" t="s">
        <v>18</v>
      </c>
      <c r="B17" s="11">
        <v>0.13800000000000001</v>
      </c>
      <c r="C17" s="11">
        <v>73.959999999999994</v>
      </c>
      <c r="D17" s="12">
        <f>B17*C17/$A$4</f>
        <v>1.0206479999999999E-2</v>
      </c>
      <c r="E17" s="11">
        <f>3*10^-3</f>
        <v>3.0000000000000001E-3</v>
      </c>
      <c r="F17" s="9">
        <f>B17*E17/$A$4</f>
        <v>4.1400000000000003E-7</v>
      </c>
      <c r="G17" s="11">
        <f>6*10^-4</f>
        <v>6.0000000000000006E-4</v>
      </c>
      <c r="H17" s="10">
        <f>B17*G17/$A$4</f>
        <v>8.2800000000000027E-8</v>
      </c>
    </row>
    <row r="18" spans="1:8" x14ac:dyDescent="0.3">
      <c r="A18" s="13" t="s">
        <v>21</v>
      </c>
      <c r="B18" s="14">
        <v>0.125</v>
      </c>
      <c r="C18" s="14">
        <v>70.22</v>
      </c>
      <c r="D18" s="15">
        <f>B18*C18/$A$4</f>
        <v>8.7775000000000006E-3</v>
      </c>
      <c r="E18" s="14">
        <f>3*10^-3</f>
        <v>3.0000000000000001E-3</v>
      </c>
      <c r="F18" s="16">
        <f>B18*E18/$A$4</f>
        <v>3.7500000000000001E-7</v>
      </c>
      <c r="G18" s="14">
        <f>6*10^-4</f>
        <v>6.0000000000000006E-4</v>
      </c>
      <c r="H18" s="17">
        <f>B18*G18/$A$4</f>
        <v>7.500000000000001E-8</v>
      </c>
    </row>
    <row r="19" spans="1:8" x14ac:dyDescent="0.3">
      <c r="A19" s="56" t="s">
        <v>106</v>
      </c>
      <c r="B19" s="1" t="s">
        <v>1</v>
      </c>
      <c r="C19" s="1" t="s">
        <v>1</v>
      </c>
      <c r="D19" s="2" t="s">
        <v>1</v>
      </c>
      <c r="E19" s="2" t="s">
        <v>1</v>
      </c>
      <c r="F19" s="1" t="s">
        <v>1</v>
      </c>
    </row>
    <row r="20" spans="1:8" x14ac:dyDescent="0.3">
      <c r="B20" s="1" t="s">
        <v>1</v>
      </c>
      <c r="C20" s="1" t="s">
        <v>1</v>
      </c>
      <c r="E20" s="1" t="s">
        <v>1</v>
      </c>
    </row>
    <row r="21" spans="1:8" x14ac:dyDescent="0.3">
      <c r="A21" s="30" t="s">
        <v>22</v>
      </c>
      <c r="B21" s="31" t="s">
        <v>1</v>
      </c>
      <c r="C21" s="31" t="s">
        <v>1</v>
      </c>
      <c r="D21" s="31" t="s">
        <v>1</v>
      </c>
      <c r="E21" s="31" t="s">
        <v>1</v>
      </c>
      <c r="F21" s="31" t="s">
        <v>1</v>
      </c>
      <c r="G21" s="32" t="s">
        <v>1</v>
      </c>
    </row>
    <row r="22" spans="1:8" ht="18" x14ac:dyDescent="0.4">
      <c r="A22" s="18" t="s">
        <v>36</v>
      </c>
      <c r="B22" s="29" t="s">
        <v>63</v>
      </c>
      <c r="C22" s="29" t="s">
        <v>136</v>
      </c>
      <c r="D22" s="19" t="s">
        <v>104</v>
      </c>
      <c r="E22" s="19" t="s">
        <v>64</v>
      </c>
      <c r="F22" s="19" t="s">
        <v>105</v>
      </c>
      <c r="G22" s="20" t="s">
        <v>65</v>
      </c>
    </row>
    <row r="23" spans="1:8" x14ac:dyDescent="0.3">
      <c r="A23" s="6" t="s">
        <v>38</v>
      </c>
      <c r="B23" s="137">
        <v>0.17599999999999999</v>
      </c>
      <c r="C23" s="136">
        <f>B23/$A$4</f>
        <v>1.76E-4</v>
      </c>
      <c r="D23" s="11">
        <v>3.4000000000000002E-2</v>
      </c>
      <c r="E23" s="9">
        <f>D23/($A$6*$A$4*$A$8)</f>
        <v>1.5422158920811752E-8</v>
      </c>
      <c r="F23" s="11">
        <v>4.0000000000000001E-3</v>
      </c>
      <c r="G23" s="27">
        <f>F23/($A$6*$A$4*$A$8)</f>
        <v>1.8143716377425588E-9</v>
      </c>
    </row>
    <row r="24" spans="1:8" x14ac:dyDescent="0.3">
      <c r="A24" s="6" t="s">
        <v>24</v>
      </c>
      <c r="B24" s="55">
        <f>IFERROR(IF('2-Building Energy Use'!F13="", 0, '2-Building Energy Use'!F13/($A$4*$A$6)),0)</f>
        <v>0</v>
      </c>
      <c r="C24" s="55">
        <f>IF('2-Building Energy Use'!F13="", 0, B24/$A$4)</f>
        <v>0</v>
      </c>
      <c r="D24" s="55">
        <f>IFERROR(IF('2-Building Energy Use'!G13="", 0, '2-Building Energy Use'!G13/($A$4*$A$6)),0)</f>
        <v>0</v>
      </c>
      <c r="E24" s="55">
        <f>IF('2-Building Energy Use'!G13="", 0, D24/$A$4)</f>
        <v>0</v>
      </c>
      <c r="F24" s="11">
        <f>IFERROR(IF('2-Building Energy Use'!H13="", 0, '2-Building Energy Use'!H13/($A$4*$A$6)),0)</f>
        <v>0</v>
      </c>
      <c r="G24" s="22">
        <f>IF('2-Building Energy Use'!H13="", 0, F24/$A$4)</f>
        <v>0</v>
      </c>
    </row>
    <row r="25" spans="1:8" ht="18" x14ac:dyDescent="0.4">
      <c r="A25" s="18" t="s">
        <v>36</v>
      </c>
      <c r="B25" s="29" t="s">
        <v>66</v>
      </c>
      <c r="C25" s="29" t="s">
        <v>77</v>
      </c>
      <c r="D25" s="19" t="s">
        <v>56</v>
      </c>
      <c r="E25" s="19" t="s">
        <v>76</v>
      </c>
      <c r="F25" s="19" t="s">
        <v>53</v>
      </c>
      <c r="G25" s="20" t="s">
        <v>78</v>
      </c>
    </row>
    <row r="26" spans="1:8" x14ac:dyDescent="0.3">
      <c r="A26" s="13" t="s">
        <v>23</v>
      </c>
      <c r="B26" s="14">
        <v>66.33</v>
      </c>
      <c r="C26" s="14">
        <f>B26*$A$9/$A$4</f>
        <v>7.9198019999999994E-2</v>
      </c>
      <c r="D26" s="14">
        <f>1.25/$A$4</f>
        <v>1.25E-3</v>
      </c>
      <c r="E26" s="14">
        <f>D26*$A$9/$A$4</f>
        <v>1.4924999999999999E-6</v>
      </c>
      <c r="F26" s="14">
        <f>0.125/1000</f>
        <v>1.25E-4</v>
      </c>
      <c r="G26" s="14">
        <f>F26*$A$9/$A$4</f>
        <v>1.4924999999999999E-7</v>
      </c>
    </row>
    <row r="27" spans="1:8" ht="16.2" x14ac:dyDescent="0.35">
      <c r="A27" s="124" t="s">
        <v>159</v>
      </c>
      <c r="D27" s="1" t="s">
        <v>1</v>
      </c>
      <c r="E27" s="1" t="s">
        <v>1</v>
      </c>
      <c r="F27" s="1" t="s">
        <v>1</v>
      </c>
    </row>
    <row r="28" spans="1:8" ht="16.2" x14ac:dyDescent="0.35">
      <c r="A28" s="57" t="s">
        <v>109</v>
      </c>
      <c r="E28" s="1" t="s">
        <v>1</v>
      </c>
    </row>
    <row r="29" spans="1:8" ht="16.2" x14ac:dyDescent="0.35">
      <c r="A29" s="57" t="s">
        <v>125</v>
      </c>
    </row>
    <row r="30" spans="1:8" ht="16.2" x14ac:dyDescent="0.35">
      <c r="A30" s="57" t="s">
        <v>110</v>
      </c>
    </row>
    <row r="32" spans="1:8" x14ac:dyDescent="0.3">
      <c r="A32" s="3" t="s">
        <v>39</v>
      </c>
      <c r="B32" s="4" t="s">
        <v>1</v>
      </c>
      <c r="C32" s="4" t="s">
        <v>1</v>
      </c>
      <c r="D32" s="4" t="s">
        <v>1</v>
      </c>
      <c r="E32" s="4" t="s">
        <v>1</v>
      </c>
      <c r="F32" s="4"/>
      <c r="G32" s="31" t="s">
        <v>1</v>
      </c>
      <c r="H32" s="131"/>
    </row>
    <row r="33" spans="1:8" ht="18" x14ac:dyDescent="0.4">
      <c r="A33" s="18" t="s">
        <v>36</v>
      </c>
      <c r="B33" s="19" t="s">
        <v>46</v>
      </c>
      <c r="C33" s="19" t="s">
        <v>124</v>
      </c>
      <c r="D33" s="21" t="s">
        <v>59</v>
      </c>
      <c r="E33" s="19" t="s">
        <v>56</v>
      </c>
      <c r="F33" s="19" t="s">
        <v>54</v>
      </c>
      <c r="G33" s="130" t="s">
        <v>53</v>
      </c>
      <c r="H33" s="20" t="s">
        <v>51</v>
      </c>
    </row>
    <row r="34" spans="1:8" x14ac:dyDescent="0.3">
      <c r="A34" s="24" t="s">
        <v>21</v>
      </c>
      <c r="B34" s="26">
        <v>0.125</v>
      </c>
      <c r="C34" s="26">
        <v>0.37630000000000002</v>
      </c>
      <c r="D34" s="125">
        <f>C34/$A$7</f>
        <v>8.9595238095238096E-3</v>
      </c>
      <c r="E34" s="26">
        <f>3*10^-3</f>
        <v>3.0000000000000001E-3</v>
      </c>
      <c r="F34" s="28">
        <f t="shared" ref="F34:F40" si="0">B34*E34/$A$4</f>
        <v>3.7500000000000001E-7</v>
      </c>
      <c r="G34" s="26">
        <f>6*10^-4</f>
        <v>6.0000000000000006E-4</v>
      </c>
      <c r="H34" s="27">
        <f t="shared" ref="H34:H40" si="1">G34*B34/$A$4</f>
        <v>7.500000000000001E-8</v>
      </c>
    </row>
    <row r="35" spans="1:8" x14ac:dyDescent="0.3">
      <c r="A35" s="6" t="s">
        <v>40</v>
      </c>
      <c r="B35" s="11">
        <v>8.4000000000000005E-2</v>
      </c>
      <c r="C35" s="11">
        <v>0.2422</v>
      </c>
      <c r="D35" s="125">
        <f t="shared" ref="D35:D40" si="2">C35/$A$7</f>
        <v>5.7666666666666665E-3</v>
      </c>
      <c r="E35" s="11">
        <f>1.1*10^-3</f>
        <v>1.1000000000000001E-3</v>
      </c>
      <c r="F35" s="9">
        <f t="shared" si="0"/>
        <v>9.2400000000000007E-8</v>
      </c>
      <c r="G35" s="11">
        <f>1.1*10^-4</f>
        <v>1.1000000000000002E-4</v>
      </c>
      <c r="H35" s="10">
        <f t="shared" si="1"/>
        <v>9.240000000000002E-9</v>
      </c>
    </row>
    <row r="36" spans="1:8" x14ac:dyDescent="0.3">
      <c r="A36" s="6" t="s">
        <v>47</v>
      </c>
      <c r="B36" s="11">
        <v>0.13800000000000001</v>
      </c>
      <c r="C36" s="11">
        <v>0.42959999999999998</v>
      </c>
      <c r="D36" s="125">
        <f t="shared" si="2"/>
        <v>1.0228571428571429E-2</v>
      </c>
      <c r="E36" s="11">
        <f>3*10^-3</f>
        <v>3.0000000000000001E-3</v>
      </c>
      <c r="F36" s="9">
        <f t="shared" si="0"/>
        <v>4.1400000000000003E-7</v>
      </c>
      <c r="G36" s="11">
        <f>6*10^-4</f>
        <v>6.0000000000000006E-4</v>
      </c>
      <c r="H36" s="10">
        <f t="shared" si="1"/>
        <v>8.2800000000000027E-8</v>
      </c>
    </row>
    <row r="37" spans="1:8" x14ac:dyDescent="0.3">
      <c r="A37" s="6" t="s">
        <v>41</v>
      </c>
      <c r="B37" s="11">
        <v>0.128</v>
      </c>
      <c r="C37" s="11">
        <v>0.3957</v>
      </c>
      <c r="D37" s="125">
        <f t="shared" si="2"/>
        <v>9.4214285714285719E-3</v>
      </c>
      <c r="E37" s="11">
        <f>1.1*10^-3</f>
        <v>1.1000000000000001E-3</v>
      </c>
      <c r="F37" s="9">
        <f t="shared" si="0"/>
        <v>1.4080000000000002E-7</v>
      </c>
      <c r="G37" s="11">
        <f>1.1*10^-4</f>
        <v>1.1000000000000002E-4</v>
      </c>
      <c r="H37" s="10">
        <f t="shared" si="1"/>
        <v>1.4080000000000003E-8</v>
      </c>
    </row>
    <row r="38" spans="1:8" x14ac:dyDescent="0.3">
      <c r="A38" s="6" t="s">
        <v>19</v>
      </c>
      <c r="B38" s="11">
        <v>9.0999999999999998E-2</v>
      </c>
      <c r="C38" s="11">
        <v>0.24099999999999999</v>
      </c>
      <c r="D38" s="125">
        <f t="shared" si="2"/>
        <v>5.7380952380952383E-3</v>
      </c>
      <c r="E38" s="11">
        <f>3*10^-3</f>
        <v>3.0000000000000001E-3</v>
      </c>
      <c r="F38" s="9">
        <f t="shared" si="0"/>
        <v>2.7300000000000002E-7</v>
      </c>
      <c r="G38" s="11">
        <f>6*10^-4</f>
        <v>6.0000000000000006E-4</v>
      </c>
      <c r="H38" s="10">
        <f t="shared" si="1"/>
        <v>5.4600000000000006E-8</v>
      </c>
    </row>
    <row r="39" spans="1:8" x14ac:dyDescent="0.3">
      <c r="A39" s="6" t="s">
        <v>31</v>
      </c>
      <c r="B39" s="11">
        <v>0.125</v>
      </c>
      <c r="C39" s="11">
        <v>0.34899999999999998</v>
      </c>
      <c r="D39" s="125">
        <f t="shared" si="2"/>
        <v>8.3095238095238083E-3</v>
      </c>
      <c r="E39" s="11">
        <f>3*10^-3</f>
        <v>3.0000000000000001E-3</v>
      </c>
      <c r="F39" s="9">
        <f t="shared" si="0"/>
        <v>3.7500000000000001E-7</v>
      </c>
      <c r="G39" s="11">
        <f>6*10^-4</f>
        <v>6.0000000000000006E-4</v>
      </c>
      <c r="H39" s="10">
        <f t="shared" si="1"/>
        <v>7.500000000000001E-8</v>
      </c>
    </row>
    <row r="40" spans="1:8" x14ac:dyDescent="0.3">
      <c r="A40" s="13" t="s">
        <v>32</v>
      </c>
      <c r="B40" s="14">
        <v>0.13500000000000001</v>
      </c>
      <c r="C40" s="14">
        <v>0.40949999999999998</v>
      </c>
      <c r="D40" s="126">
        <f t="shared" si="2"/>
        <v>9.75E-3</v>
      </c>
      <c r="E40" s="14">
        <f>3*10^-3</f>
        <v>3.0000000000000001E-3</v>
      </c>
      <c r="F40" s="16">
        <f t="shared" si="0"/>
        <v>4.0500000000000004E-7</v>
      </c>
      <c r="G40" s="14">
        <f>6*10^-4</f>
        <v>6.0000000000000006E-4</v>
      </c>
      <c r="H40" s="17">
        <f t="shared" si="1"/>
        <v>8.1000000000000024E-8</v>
      </c>
    </row>
    <row r="41" spans="1:8" x14ac:dyDescent="0.3">
      <c r="A41" s="57" t="s">
        <v>45</v>
      </c>
      <c r="B41" s="1" t="s">
        <v>1</v>
      </c>
    </row>
    <row r="42" spans="1:8" x14ac:dyDescent="0.3">
      <c r="E42" s="129" t="s">
        <v>1</v>
      </c>
      <c r="F42" s="128" t="s">
        <v>1</v>
      </c>
    </row>
    <row r="43" spans="1:8" x14ac:dyDescent="0.3">
      <c r="A43" s="223" t="s">
        <v>108</v>
      </c>
      <c r="B43" s="224"/>
      <c r="F43" s="128" t="s">
        <v>1</v>
      </c>
    </row>
    <row r="44" spans="1:8" ht="18" x14ac:dyDescent="0.4">
      <c r="A44" s="24" t="s">
        <v>42</v>
      </c>
      <c r="B44" s="25">
        <v>1</v>
      </c>
    </row>
    <row r="45" spans="1:8" ht="18" x14ac:dyDescent="0.4">
      <c r="A45" s="6" t="s">
        <v>43</v>
      </c>
      <c r="B45" s="22">
        <v>25</v>
      </c>
    </row>
    <row r="46" spans="1:8" ht="18" x14ac:dyDescent="0.4">
      <c r="A46" s="13" t="s">
        <v>44</v>
      </c>
      <c r="B46" s="23">
        <v>298</v>
      </c>
    </row>
    <row r="47" spans="1:8" x14ac:dyDescent="0.3">
      <c r="A47" s="57" t="s">
        <v>107</v>
      </c>
      <c r="B47" s="11"/>
    </row>
    <row r="49" spans="1:4" x14ac:dyDescent="0.3">
      <c r="A49" s="38" t="s">
        <v>72</v>
      </c>
      <c r="B49" s="169" t="s">
        <v>162</v>
      </c>
      <c r="C49" s="163"/>
      <c r="D49" s="163"/>
    </row>
    <row r="50" spans="1:4" x14ac:dyDescent="0.3">
      <c r="A50" s="42" t="s">
        <v>79</v>
      </c>
      <c r="B50" s="168">
        <v>3750</v>
      </c>
      <c r="C50" s="164"/>
      <c r="D50" s="165"/>
    </row>
    <row r="51" spans="1:4" x14ac:dyDescent="0.3">
      <c r="A51" s="39" t="s">
        <v>80</v>
      </c>
      <c r="B51" s="166">
        <v>4950</v>
      </c>
      <c r="C51" s="164"/>
      <c r="D51" s="165"/>
    </row>
    <row r="52" spans="1:4" x14ac:dyDescent="0.3">
      <c r="A52" s="39" t="s">
        <v>81</v>
      </c>
      <c r="B52" s="166">
        <v>3100</v>
      </c>
      <c r="C52" s="164"/>
      <c r="D52" s="165"/>
    </row>
    <row r="53" spans="1:4" x14ac:dyDescent="0.3">
      <c r="A53" s="39" t="s">
        <v>82</v>
      </c>
      <c r="B53" s="166">
        <v>4610</v>
      </c>
      <c r="C53" s="164"/>
      <c r="D53" s="165"/>
    </row>
    <row r="54" spans="1:4" x14ac:dyDescent="0.3">
      <c r="A54" s="39" t="s">
        <v>83</v>
      </c>
      <c r="B54" s="166">
        <v>1790</v>
      </c>
      <c r="C54" s="164"/>
      <c r="D54" s="165"/>
    </row>
    <row r="55" spans="1:4" x14ac:dyDescent="0.3">
      <c r="A55" s="39" t="s">
        <v>84</v>
      </c>
      <c r="B55" s="166">
        <v>4770</v>
      </c>
      <c r="C55" s="164"/>
      <c r="D55" s="165"/>
    </row>
    <row r="56" spans="1:4" x14ac:dyDescent="0.3">
      <c r="A56" s="39" t="s">
        <v>85</v>
      </c>
      <c r="B56" s="166">
        <v>3030</v>
      </c>
      <c r="C56" s="164"/>
      <c r="D56" s="165"/>
    </row>
    <row r="57" spans="1:4" x14ac:dyDescent="0.3">
      <c r="A57" s="39" t="s">
        <v>86</v>
      </c>
      <c r="B57" s="166">
        <v>2350</v>
      </c>
      <c r="C57" s="164"/>
      <c r="D57" s="165"/>
    </row>
    <row r="58" spans="1:4" x14ac:dyDescent="0.3">
      <c r="A58" s="39" t="s">
        <v>87</v>
      </c>
      <c r="B58" s="166">
        <v>4900</v>
      </c>
      <c r="C58" s="164"/>
      <c r="D58" s="165"/>
    </row>
    <row r="59" spans="1:4" x14ac:dyDescent="0.3">
      <c r="A59" s="39" t="s">
        <v>88</v>
      </c>
      <c r="B59" s="166">
        <v>3000</v>
      </c>
      <c r="C59" s="164"/>
      <c r="D59" s="165"/>
    </row>
    <row r="60" spans="1:4" x14ac:dyDescent="0.3">
      <c r="A60" s="39" t="s">
        <v>89</v>
      </c>
      <c r="B60" s="166">
        <v>4050</v>
      </c>
      <c r="C60" s="164"/>
      <c r="D60" s="165"/>
    </row>
    <row r="61" spans="1:4" x14ac:dyDescent="0.3">
      <c r="A61" s="39" t="s">
        <v>90</v>
      </c>
      <c r="B61" s="166">
        <v>3050</v>
      </c>
      <c r="C61" s="164"/>
      <c r="D61" s="165"/>
    </row>
    <row r="62" spans="1:4" x14ac:dyDescent="0.3">
      <c r="A62" s="40" t="s">
        <v>91</v>
      </c>
      <c r="B62" s="166">
        <v>3700</v>
      </c>
      <c r="C62" s="164"/>
      <c r="D62" s="165"/>
    </row>
    <row r="63" spans="1:4" x14ac:dyDescent="0.3">
      <c r="A63" s="39" t="s">
        <v>92</v>
      </c>
      <c r="B63" s="166">
        <v>3760</v>
      </c>
      <c r="C63" s="164"/>
      <c r="D63" s="165"/>
    </row>
    <row r="64" spans="1:4" x14ac:dyDescent="0.3">
      <c r="A64" s="39" t="s">
        <v>93</v>
      </c>
      <c r="B64" s="166">
        <v>6520</v>
      </c>
      <c r="C64" s="164"/>
      <c r="D64" s="165"/>
    </row>
    <row r="65" spans="1:4" x14ac:dyDescent="0.3">
      <c r="A65" s="39" t="s">
        <v>94</v>
      </c>
      <c r="B65" s="166">
        <v>1950</v>
      </c>
      <c r="C65" s="164"/>
      <c r="D65" s="165"/>
    </row>
    <row r="66" spans="1:4" x14ac:dyDescent="0.3">
      <c r="A66" s="40" t="s">
        <v>95</v>
      </c>
      <c r="B66" s="166">
        <v>6700</v>
      </c>
      <c r="C66" s="164"/>
      <c r="D66" s="165"/>
    </row>
    <row r="67" spans="1:4" x14ac:dyDescent="0.3">
      <c r="A67" s="39" t="s">
        <v>96</v>
      </c>
      <c r="B67" s="166">
        <v>6760</v>
      </c>
      <c r="C67" s="164"/>
      <c r="D67" s="165"/>
    </row>
    <row r="68" spans="1:4" x14ac:dyDescent="0.3">
      <c r="A68" s="39" t="s">
        <v>97</v>
      </c>
      <c r="B68" s="166">
        <v>4650</v>
      </c>
      <c r="C68" s="164"/>
      <c r="D68" s="165"/>
    </row>
    <row r="69" spans="1:4" x14ac:dyDescent="0.3">
      <c r="A69" s="39" t="s">
        <v>98</v>
      </c>
      <c r="B69" s="166">
        <v>3600</v>
      </c>
      <c r="C69" s="164"/>
      <c r="D69" s="165"/>
    </row>
    <row r="70" spans="1:4" x14ac:dyDescent="0.3">
      <c r="A70" s="39" t="s">
        <v>99</v>
      </c>
      <c r="B70" s="166">
        <v>2250</v>
      </c>
      <c r="C70" s="164"/>
      <c r="D70" s="165"/>
    </row>
    <row r="71" spans="1:4" x14ac:dyDescent="0.3">
      <c r="A71" s="39" t="s">
        <v>100</v>
      </c>
      <c r="B71" s="166">
        <v>3650</v>
      </c>
      <c r="C71" s="164"/>
      <c r="D71" s="165"/>
    </row>
    <row r="72" spans="1:4" x14ac:dyDescent="0.3">
      <c r="A72" s="41" t="s">
        <v>101</v>
      </c>
      <c r="B72" s="167">
        <v>3800</v>
      </c>
      <c r="C72" s="164"/>
      <c r="D72" s="165"/>
    </row>
    <row r="73" spans="1:4" x14ac:dyDescent="0.3">
      <c r="C73" s="164"/>
      <c r="D73" s="164"/>
    </row>
    <row r="74" spans="1:4" x14ac:dyDescent="0.3">
      <c r="C74" s="164"/>
      <c r="D74" s="164"/>
    </row>
    <row r="76" spans="1:4" x14ac:dyDescent="0.3">
      <c r="A76" s="36" t="s">
        <v>1</v>
      </c>
    </row>
    <row r="77" spans="1:4" x14ac:dyDescent="0.3">
      <c r="A77" s="36" t="s">
        <v>1</v>
      </c>
    </row>
    <row r="78" spans="1:4" x14ac:dyDescent="0.3">
      <c r="A78" s="35"/>
    </row>
    <row r="79" spans="1:4" x14ac:dyDescent="0.3">
      <c r="A79" s="37" t="s">
        <v>1</v>
      </c>
    </row>
    <row r="80" spans="1:4" x14ac:dyDescent="0.3">
      <c r="A80" s="36"/>
    </row>
    <row r="81" spans="1:1" x14ac:dyDescent="0.3">
      <c r="A81" s="36"/>
    </row>
    <row r="82" spans="1:1" x14ac:dyDescent="0.3">
      <c r="A82" s="36" t="s">
        <v>1</v>
      </c>
    </row>
  </sheetData>
  <sheetProtection password="E212" sheet="1" objects="1" scenarios="1"/>
  <mergeCells count="1">
    <mergeCell ref="A43:B4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88"/>
  <sheetViews>
    <sheetView workbookViewId="0">
      <pane ySplit="1" topLeftCell="A2" activePane="bottomLeft" state="frozen"/>
      <selection pane="bottomLeft" activeCell="E23" sqref="E23"/>
    </sheetView>
  </sheetViews>
  <sheetFormatPr defaultRowHeight="14.4" x14ac:dyDescent="0.3"/>
  <cols>
    <col min="1" max="1" width="8.88671875" style="156"/>
    <col min="2" max="2" width="9.21875" bestFit="1" customWidth="1"/>
    <col min="3" max="3" width="7.88671875" bestFit="1" customWidth="1"/>
    <col min="4" max="4" width="19.77734375" bestFit="1" customWidth="1"/>
    <col min="5" max="5" width="31.21875" bestFit="1" customWidth="1"/>
    <col min="6" max="6" width="26.33203125" customWidth="1"/>
    <col min="7" max="7" width="16.109375" bestFit="1" customWidth="1"/>
    <col min="8" max="8" width="20.77734375" bestFit="1" customWidth="1"/>
    <col min="9" max="9" width="14.88671875" bestFit="1" customWidth="1"/>
    <col min="10" max="10" width="20.6640625" bestFit="1" customWidth="1"/>
    <col min="11" max="11" width="31.5546875" style="144" bestFit="1" customWidth="1"/>
    <col min="12" max="12" width="21" bestFit="1" customWidth="1"/>
    <col min="13" max="13" width="14" bestFit="1" customWidth="1"/>
    <col min="14" max="16" width="8.88671875" style="139"/>
    <col min="17" max="17" width="9.21875" style="139" bestFit="1" customWidth="1"/>
    <col min="18" max="18" width="7.88671875" style="139" bestFit="1" customWidth="1"/>
    <col min="19" max="19" width="16.88671875" style="139" bestFit="1" customWidth="1"/>
    <col min="20" max="20" width="17.44140625" style="139" bestFit="1" customWidth="1"/>
    <col min="21" max="21" width="16.44140625" style="139" bestFit="1" customWidth="1"/>
    <col min="22" max="22" width="29.33203125" style="139" bestFit="1" customWidth="1"/>
    <col min="23" max="23" width="20.33203125" style="139" bestFit="1" customWidth="1"/>
    <col min="24" max="24" width="25" style="139" bestFit="1" customWidth="1"/>
  </cols>
  <sheetData>
    <row r="1" spans="1:24" s="43" customFormat="1" x14ac:dyDescent="0.3">
      <c r="A1" s="178" t="s">
        <v>163</v>
      </c>
      <c r="B1" s="174" t="s">
        <v>126</v>
      </c>
      <c r="C1" s="174" t="s">
        <v>127</v>
      </c>
      <c r="D1" s="174" t="s">
        <v>128</v>
      </c>
      <c r="E1" s="174" t="s">
        <v>129</v>
      </c>
      <c r="F1" s="174" t="s">
        <v>181</v>
      </c>
      <c r="G1" s="174" t="s">
        <v>130</v>
      </c>
      <c r="H1" s="174" t="s">
        <v>131</v>
      </c>
      <c r="I1" s="174" t="s">
        <v>160</v>
      </c>
      <c r="J1" s="174" t="s">
        <v>132</v>
      </c>
      <c r="K1" s="179" t="s">
        <v>164</v>
      </c>
      <c r="L1" s="174" t="s">
        <v>133</v>
      </c>
      <c r="M1" s="175" t="s">
        <v>134</v>
      </c>
      <c r="N1" s="141"/>
      <c r="O1" s="141"/>
      <c r="P1" s="180" t="s">
        <v>163</v>
      </c>
      <c r="Q1" s="179" t="s">
        <v>126</v>
      </c>
      <c r="R1" s="179" t="s">
        <v>127</v>
      </c>
      <c r="S1" s="179" t="s">
        <v>146</v>
      </c>
      <c r="T1" s="179" t="s">
        <v>147</v>
      </c>
      <c r="U1" s="179" t="s">
        <v>148</v>
      </c>
      <c r="V1" s="179" t="s">
        <v>128</v>
      </c>
      <c r="W1" s="179" t="s">
        <v>149</v>
      </c>
      <c r="X1" s="181" t="s">
        <v>153</v>
      </c>
    </row>
    <row r="2" spans="1:24" s="138" customFormat="1" x14ac:dyDescent="0.3">
      <c r="A2" s="176" t="str">
        <f>IFERROR(INDEX('5 - Reference Data'!$B$50:$B$72, MATCH('1-General Agency Info'!$B$5,'5 - Reference Data'!$A$50:$A$72,0)),"")</f>
        <v/>
      </c>
      <c r="B2" s="173">
        <f>'1-General Agency Info'!$B$5</f>
        <v>0</v>
      </c>
      <c r="C2" s="151">
        <f>'1-General Agency Info'!$B$6</f>
        <v>0</v>
      </c>
      <c r="D2" s="152" t="s">
        <v>16</v>
      </c>
      <c r="E2" s="153" t="s">
        <v>180</v>
      </c>
      <c r="F2" s="153"/>
      <c r="G2" s="153">
        <f>'2-Building Energy Use'!B11</f>
        <v>0</v>
      </c>
      <c r="H2" s="152" t="s">
        <v>182</v>
      </c>
      <c r="I2" s="152"/>
      <c r="J2" s="153">
        <f>'4- GHG Emissions Summary'!B9</f>
        <v>0</v>
      </c>
      <c r="K2" s="153">
        <f>J2</f>
        <v>0</v>
      </c>
      <c r="L2" s="152" t="s">
        <v>137</v>
      </c>
      <c r="M2" s="154" t="s">
        <v>138</v>
      </c>
      <c r="N2" s="139" t="s">
        <v>1</v>
      </c>
      <c r="O2" s="139"/>
      <c r="P2" s="161" t="str">
        <f>IFERROR(INDEX('5 - Reference Data'!$B$50:$B$72, MATCH('1-General Agency Info'!$B$5,'5 - Reference Data'!$A$50:$A$72,0)),"")</f>
        <v/>
      </c>
      <c r="Q2" s="143">
        <f>'1-General Agency Info'!$B$5</f>
        <v>0</v>
      </c>
      <c r="R2" s="142">
        <f>'1-General Agency Info'!$B$6</f>
        <v>0</v>
      </c>
      <c r="S2" s="143">
        <f>'1-General Agency Info'!B7</f>
        <v>0</v>
      </c>
      <c r="T2" s="144">
        <f>'1-General Agency Info'!B8</f>
        <v>0</v>
      </c>
      <c r="U2" s="143">
        <f>'1-General Agency Info'!B9</f>
        <v>0</v>
      </c>
      <c r="V2" s="144"/>
      <c r="W2" s="144"/>
      <c r="X2" s="145"/>
    </row>
    <row r="3" spans="1:24" s="138" customFormat="1" x14ac:dyDescent="0.3">
      <c r="A3" s="176" t="str">
        <f>IFERROR(INDEX('5 - Reference Data'!$B$50:$B$72, MATCH('1-General Agency Info'!$B$5,'5 - Reference Data'!$A$50:$A$72,0)),"")</f>
        <v/>
      </c>
      <c r="B3" s="173">
        <f>'1-General Agency Info'!$B$5</f>
        <v>0</v>
      </c>
      <c r="C3" s="151">
        <f>'1-General Agency Info'!$B$6</f>
        <v>0</v>
      </c>
      <c r="D3" s="152" t="s">
        <v>16</v>
      </c>
      <c r="E3" s="153" t="s">
        <v>180</v>
      </c>
      <c r="F3" s="153"/>
      <c r="G3" s="152"/>
      <c r="H3" s="152"/>
      <c r="I3" s="152"/>
      <c r="J3" s="153">
        <f>'4- GHG Emissions Summary'!C9</f>
        <v>0</v>
      </c>
      <c r="K3" s="152">
        <f>J3*'5 - Reference Data'!$B$45</f>
        <v>0</v>
      </c>
      <c r="L3" s="152" t="s">
        <v>137</v>
      </c>
      <c r="M3" s="154" t="s">
        <v>139</v>
      </c>
      <c r="N3" s="139" t="s">
        <v>1</v>
      </c>
      <c r="O3" s="139"/>
      <c r="P3" s="161" t="str">
        <f>IFERROR(INDEX('5 - Reference Data'!$B$50:$B$72, MATCH('1-General Agency Info'!$B$5,'5 - Reference Data'!$A$50:$A$72,0)),"")</f>
        <v/>
      </c>
      <c r="Q3" s="143">
        <f>'1-General Agency Info'!$B$5</f>
        <v>0</v>
      </c>
      <c r="R3" s="142">
        <f>'1-General Agency Info'!$B$6</f>
        <v>0</v>
      </c>
      <c r="S3" s="144" t="s">
        <v>1</v>
      </c>
      <c r="T3" s="144"/>
      <c r="U3" s="144"/>
      <c r="V3" s="144" t="s">
        <v>150</v>
      </c>
      <c r="W3" s="146">
        <f>'1-General Agency Info'!B10</f>
        <v>0</v>
      </c>
      <c r="X3" s="182" t="s">
        <v>1</v>
      </c>
    </row>
    <row r="4" spans="1:24" s="138" customFormat="1" x14ac:dyDescent="0.3">
      <c r="A4" s="176" t="str">
        <f>IFERROR(INDEX('5 - Reference Data'!$B$50:$B$72, MATCH('1-General Agency Info'!$B$5,'5 - Reference Data'!$A$50:$A$72,0)),"")</f>
        <v/>
      </c>
      <c r="B4" s="173">
        <f>'1-General Agency Info'!$B$5</f>
        <v>0</v>
      </c>
      <c r="C4" s="151">
        <f>'1-General Agency Info'!$B$6</f>
        <v>0</v>
      </c>
      <c r="D4" s="152" t="s">
        <v>16</v>
      </c>
      <c r="E4" s="153" t="s">
        <v>180</v>
      </c>
      <c r="F4" s="153"/>
      <c r="G4" s="152"/>
      <c r="H4" s="152"/>
      <c r="I4" s="152"/>
      <c r="J4" s="153">
        <f>'4- GHG Emissions Summary'!E9</f>
        <v>0</v>
      </c>
      <c r="K4" s="152">
        <f>J4*'5 - Reference Data'!$B$46</f>
        <v>0</v>
      </c>
      <c r="L4" s="152" t="s">
        <v>137</v>
      </c>
      <c r="M4" s="154" t="s">
        <v>140</v>
      </c>
      <c r="N4" s="139"/>
      <c r="O4" s="139"/>
      <c r="P4" s="161" t="str">
        <f>IFERROR(INDEX('5 - Reference Data'!$B$50:$B$72, MATCH('1-General Agency Info'!$B$5,'5 - Reference Data'!$A$50:$A$72,0)),"")</f>
        <v/>
      </c>
      <c r="Q4" s="143">
        <f>'1-General Agency Info'!$B$5</f>
        <v>0</v>
      </c>
      <c r="R4" s="142">
        <f>'1-General Agency Info'!$B$6</f>
        <v>0</v>
      </c>
      <c r="S4" s="144"/>
      <c r="T4" s="144"/>
      <c r="U4" s="144"/>
      <c r="V4" s="144" t="s">
        <v>151</v>
      </c>
      <c r="W4" s="146">
        <f>'1-General Agency Info'!B11</f>
        <v>0</v>
      </c>
      <c r="X4" s="182" t="s">
        <v>1</v>
      </c>
    </row>
    <row r="5" spans="1:24" x14ac:dyDescent="0.3">
      <c r="A5" s="161" t="str">
        <f>IFERROR(INDEX('5 - Reference Data'!$B$50:$B$72, MATCH('1-General Agency Info'!$B$5,'5 - Reference Data'!$A$50:$A$72,0)),"")</f>
        <v/>
      </c>
      <c r="B5" s="171">
        <f>'1-General Agency Info'!$B$5</f>
        <v>0</v>
      </c>
      <c r="C5" s="155">
        <f>'1-General Agency Info'!$B$6</f>
        <v>0</v>
      </c>
      <c r="D5" s="156" t="s">
        <v>16</v>
      </c>
      <c r="E5" s="156" t="s">
        <v>169</v>
      </c>
      <c r="F5" s="156"/>
      <c r="G5" s="157">
        <f>'2-Building Energy Use'!B12</f>
        <v>0</v>
      </c>
      <c r="H5" s="156" t="s">
        <v>183</v>
      </c>
      <c r="I5" s="156"/>
      <c r="J5" s="157">
        <f>'4- GHG Emissions Summary'!B10</f>
        <v>0</v>
      </c>
      <c r="K5" s="146">
        <f>J5</f>
        <v>0</v>
      </c>
      <c r="L5" s="156" t="s">
        <v>137</v>
      </c>
      <c r="M5" s="158" t="s">
        <v>138</v>
      </c>
      <c r="P5" s="161" t="str">
        <f>IFERROR(INDEX('5 - Reference Data'!$B$50:$B$72, MATCH('1-General Agency Info'!$B$5,'5 - Reference Data'!$A$50:$A$72,0)),"")</f>
        <v/>
      </c>
      <c r="Q5" s="143">
        <f>'1-General Agency Info'!$B$5</f>
        <v>0</v>
      </c>
      <c r="R5" s="142">
        <f>'1-General Agency Info'!$B$6</f>
        <v>0</v>
      </c>
      <c r="S5" s="144"/>
      <c r="T5" s="144"/>
      <c r="U5" s="144"/>
      <c r="V5" s="144" t="s">
        <v>156</v>
      </c>
      <c r="W5" s="146">
        <f>'1-General Agency Info'!B12</f>
        <v>0</v>
      </c>
      <c r="X5" s="182" t="s">
        <v>154</v>
      </c>
    </row>
    <row r="6" spans="1:24" x14ac:dyDescent="0.3">
      <c r="A6" s="161" t="str">
        <f>IFERROR(INDEX('5 - Reference Data'!$B$50:$B$72, MATCH('1-General Agency Info'!$B$5,'5 - Reference Data'!$A$50:$A$72,0)),"")</f>
        <v/>
      </c>
      <c r="B6" s="171">
        <f>'1-General Agency Info'!$B$5</f>
        <v>0</v>
      </c>
      <c r="C6" s="155">
        <f>'1-General Agency Info'!$B$6</f>
        <v>0</v>
      </c>
      <c r="D6" s="156" t="s">
        <v>16</v>
      </c>
      <c r="E6" s="156" t="s">
        <v>169</v>
      </c>
      <c r="F6" s="156"/>
      <c r="G6" s="156"/>
      <c r="H6" s="156"/>
      <c r="I6" s="156"/>
      <c r="J6" s="157">
        <f>'4- GHG Emissions Summary'!C10</f>
        <v>0</v>
      </c>
      <c r="K6" s="144">
        <f>J6*'5 - Reference Data'!$B$45</f>
        <v>0</v>
      </c>
      <c r="L6" s="156" t="s">
        <v>137</v>
      </c>
      <c r="M6" s="158" t="s">
        <v>139</v>
      </c>
      <c r="P6" s="161" t="str">
        <f>IFERROR(INDEX('5 - Reference Data'!$B$50:$B$72, MATCH('1-General Agency Info'!$B$5,'5 - Reference Data'!$A$50:$A$72,0)),"")</f>
        <v/>
      </c>
      <c r="Q6" s="143">
        <f>'1-General Agency Info'!$B$5</f>
        <v>0</v>
      </c>
      <c r="R6" s="142">
        <f>'1-General Agency Info'!$B$6</f>
        <v>0</v>
      </c>
      <c r="S6" s="144"/>
      <c r="T6" s="144"/>
      <c r="U6" s="144"/>
      <c r="V6" s="144" t="s">
        <v>157</v>
      </c>
      <c r="W6" s="146" t="str">
        <f>'1-General Agency Info'!B13</f>
        <v xml:space="preserve"> </v>
      </c>
      <c r="X6" s="182" t="s">
        <v>154</v>
      </c>
    </row>
    <row r="7" spans="1:24" x14ac:dyDescent="0.3">
      <c r="A7" s="161" t="str">
        <f>IFERROR(INDEX('5 - Reference Data'!$B$50:$B$72, MATCH('1-General Agency Info'!$B$5,'5 - Reference Data'!$A$50:$A$72,0)),"")</f>
        <v/>
      </c>
      <c r="B7" s="171">
        <f>'1-General Agency Info'!$B$5</f>
        <v>0</v>
      </c>
      <c r="C7" s="155">
        <f>'1-General Agency Info'!$B$6</f>
        <v>0</v>
      </c>
      <c r="D7" s="156" t="s">
        <v>16</v>
      </c>
      <c r="E7" s="156" t="s">
        <v>169</v>
      </c>
      <c r="F7" s="156"/>
      <c r="G7" s="156"/>
      <c r="H7" s="156"/>
      <c r="I7" s="156"/>
      <c r="J7" s="157">
        <f>'4- GHG Emissions Summary'!E10</f>
        <v>0</v>
      </c>
      <c r="K7" s="144">
        <f>J7*'5 - Reference Data'!$B$46</f>
        <v>0</v>
      </c>
      <c r="L7" s="156" t="s">
        <v>137</v>
      </c>
      <c r="M7" s="158" t="s">
        <v>140</v>
      </c>
      <c r="P7" s="161" t="str">
        <f>IFERROR(INDEX('5 - Reference Data'!$B$50:$B$72, MATCH('1-General Agency Info'!$B$5,'5 - Reference Data'!$A$50:$A$72,0)),"")</f>
        <v/>
      </c>
      <c r="Q7" s="143">
        <f>'1-General Agency Info'!$B$5</f>
        <v>0</v>
      </c>
      <c r="R7" s="142">
        <f>'1-General Agency Info'!$B$6</f>
        <v>0</v>
      </c>
      <c r="S7" s="144"/>
      <c r="T7" s="144"/>
      <c r="U7" s="144"/>
      <c r="V7" s="144" t="s">
        <v>158</v>
      </c>
      <c r="W7" s="146" t="str">
        <f>'1-General Agency Info'!B14</f>
        <v xml:space="preserve"> </v>
      </c>
      <c r="X7" s="182" t="s">
        <v>154</v>
      </c>
    </row>
    <row r="8" spans="1:24" x14ac:dyDescent="0.3">
      <c r="A8" s="176" t="str">
        <f>IFERROR(INDEX('5 - Reference Data'!$B$50:$B$72, MATCH('1-General Agency Info'!$B$5,'5 - Reference Data'!$A$50:$A$72,0)),"")</f>
        <v/>
      </c>
      <c r="B8" s="173">
        <f>'1-General Agency Info'!$B$5</f>
        <v>0</v>
      </c>
      <c r="C8" s="151">
        <f>'1-General Agency Info'!$B$6</f>
        <v>0</v>
      </c>
      <c r="D8" s="152" t="s">
        <v>16</v>
      </c>
      <c r="E8" s="152" t="s">
        <v>19</v>
      </c>
      <c r="F8" s="152"/>
      <c r="G8" s="153">
        <f>'2-Building Energy Use'!B13</f>
        <v>0</v>
      </c>
      <c r="H8" s="152" t="s">
        <v>183</v>
      </c>
      <c r="I8" s="152"/>
      <c r="J8" s="153">
        <f>'4- GHG Emissions Summary'!B11</f>
        <v>0</v>
      </c>
      <c r="K8" s="153">
        <f>J8</f>
        <v>0</v>
      </c>
      <c r="L8" s="152" t="s">
        <v>137</v>
      </c>
      <c r="M8" s="154" t="s">
        <v>138</v>
      </c>
      <c r="P8" s="161" t="str">
        <f>IFERROR(INDEX('5 - Reference Data'!$B$50:$B$72, MATCH('1-General Agency Info'!$B$5,'5 - Reference Data'!$A$50:$A$72,0)),"")</f>
        <v/>
      </c>
      <c r="Q8" s="143">
        <f>'1-General Agency Info'!$B$5</f>
        <v>0</v>
      </c>
      <c r="R8" s="142">
        <f>'1-General Agency Info'!$B$6</f>
        <v>0</v>
      </c>
      <c r="S8" s="144"/>
      <c r="T8" s="144"/>
      <c r="U8" s="144"/>
      <c r="V8" s="144" t="s">
        <v>152</v>
      </c>
      <c r="W8" s="146" t="str">
        <f>'1-General Agency Info'!B15</f>
        <v xml:space="preserve"> </v>
      </c>
      <c r="X8" s="182" t="s">
        <v>154</v>
      </c>
    </row>
    <row r="9" spans="1:24" x14ac:dyDescent="0.3">
      <c r="A9" s="176" t="str">
        <f>IFERROR(INDEX('5 - Reference Data'!$B$50:$B$72, MATCH('1-General Agency Info'!$B$5,'5 - Reference Data'!$A$50:$A$72,0)),"")</f>
        <v/>
      </c>
      <c r="B9" s="173">
        <f>'1-General Agency Info'!$B$5</f>
        <v>0</v>
      </c>
      <c r="C9" s="151">
        <f>'1-General Agency Info'!$B$6</f>
        <v>0</v>
      </c>
      <c r="D9" s="152" t="s">
        <v>16</v>
      </c>
      <c r="E9" s="152" t="s">
        <v>19</v>
      </c>
      <c r="F9" s="152"/>
      <c r="G9" s="152"/>
      <c r="H9" s="152"/>
      <c r="I9" s="152"/>
      <c r="J9" s="153">
        <f>'4- GHG Emissions Summary'!C11</f>
        <v>0</v>
      </c>
      <c r="K9" s="152">
        <f>J9*'5 - Reference Data'!$B$45</f>
        <v>0</v>
      </c>
      <c r="L9" s="152" t="s">
        <v>137</v>
      </c>
      <c r="M9" s="154" t="s">
        <v>139</v>
      </c>
      <c r="P9" s="162" t="str">
        <f>IFERROR(INDEX('5 - Reference Data'!$B$50:$B$72, MATCH('1-General Agency Info'!$B$5,'5 - Reference Data'!$A$50:$A$72,0)),"")</f>
        <v/>
      </c>
      <c r="Q9" s="177">
        <f>'1-General Agency Info'!$B$5</f>
        <v>0</v>
      </c>
      <c r="R9" s="147">
        <f>'1-General Agency Info'!$B$6</f>
        <v>0</v>
      </c>
      <c r="S9" s="148"/>
      <c r="T9" s="148"/>
      <c r="U9" s="148"/>
      <c r="V9" s="148" t="s">
        <v>155</v>
      </c>
      <c r="W9" s="149">
        <f>'1-General Agency Info'!B16</f>
        <v>0</v>
      </c>
      <c r="X9" s="183" t="s">
        <v>154</v>
      </c>
    </row>
    <row r="10" spans="1:24" x14ac:dyDescent="0.3">
      <c r="A10" s="176" t="str">
        <f>IFERROR(INDEX('5 - Reference Data'!$B$50:$B$72, MATCH('1-General Agency Info'!$B$5,'5 - Reference Data'!$A$50:$A$72,0)),"")</f>
        <v/>
      </c>
      <c r="B10" s="173">
        <f>'1-General Agency Info'!$B$5</f>
        <v>0</v>
      </c>
      <c r="C10" s="151">
        <f>'1-General Agency Info'!$B$6</f>
        <v>0</v>
      </c>
      <c r="D10" s="152" t="s">
        <v>16</v>
      </c>
      <c r="E10" s="152" t="s">
        <v>19</v>
      </c>
      <c r="F10" s="152"/>
      <c r="G10" s="152"/>
      <c r="H10" s="152"/>
      <c r="I10" s="152"/>
      <c r="J10" s="153">
        <f>'4- GHG Emissions Summary'!E11</f>
        <v>0</v>
      </c>
      <c r="K10" s="152">
        <f>J10*'5 - Reference Data'!$B$46</f>
        <v>0</v>
      </c>
      <c r="L10" s="152" t="s">
        <v>137</v>
      </c>
      <c r="M10" s="154" t="s">
        <v>140</v>
      </c>
    </row>
    <row r="11" spans="1:24" x14ac:dyDescent="0.3">
      <c r="A11" s="161" t="str">
        <f>IFERROR(INDEX('5 - Reference Data'!$B$50:$B$72, MATCH('1-General Agency Info'!$B$5,'5 - Reference Data'!$A$50:$A$72,0)),"")</f>
        <v/>
      </c>
      <c r="B11" s="171">
        <f>'1-General Agency Info'!$B$5</f>
        <v>0</v>
      </c>
      <c r="C11" s="155">
        <f>'1-General Agency Info'!$B$6</f>
        <v>0</v>
      </c>
      <c r="D11" s="156" t="s">
        <v>16</v>
      </c>
      <c r="E11" s="156" t="s">
        <v>169</v>
      </c>
      <c r="F11" s="156" t="s">
        <v>135</v>
      </c>
      <c r="G11" s="157">
        <f>'2-Building Energy Use'!B14</f>
        <v>0</v>
      </c>
      <c r="H11" s="156" t="s">
        <v>183</v>
      </c>
      <c r="I11" s="156"/>
      <c r="J11" s="157">
        <f>'4- GHG Emissions Summary'!B12</f>
        <v>0</v>
      </c>
      <c r="K11" s="146">
        <f>J11</f>
        <v>0</v>
      </c>
      <c r="L11" s="156" t="s">
        <v>137</v>
      </c>
      <c r="M11" s="158" t="s">
        <v>138</v>
      </c>
    </row>
    <row r="12" spans="1:24" x14ac:dyDescent="0.3">
      <c r="A12" s="161" t="str">
        <f>IFERROR(INDEX('5 - Reference Data'!$B$50:$B$72, MATCH('1-General Agency Info'!$B$5,'5 - Reference Data'!$A$50:$A$72,0)),"")</f>
        <v/>
      </c>
      <c r="B12" s="171">
        <f>'1-General Agency Info'!$B$5</f>
        <v>0</v>
      </c>
      <c r="C12" s="155">
        <f>'1-General Agency Info'!$B$6</f>
        <v>0</v>
      </c>
      <c r="D12" s="156" t="s">
        <v>16</v>
      </c>
      <c r="E12" s="156" t="s">
        <v>169</v>
      </c>
      <c r="F12" s="156" t="s">
        <v>135</v>
      </c>
      <c r="G12" s="156"/>
      <c r="H12" s="156"/>
      <c r="I12" s="156"/>
      <c r="J12" s="157">
        <f>'4- GHG Emissions Summary'!C12</f>
        <v>0</v>
      </c>
      <c r="K12" s="144">
        <f>J12*'5 - Reference Data'!$B$45</f>
        <v>0</v>
      </c>
      <c r="L12" s="156" t="s">
        <v>137</v>
      </c>
      <c r="M12" s="158" t="s">
        <v>139</v>
      </c>
    </row>
    <row r="13" spans="1:24" x14ac:dyDescent="0.3">
      <c r="A13" s="161" t="str">
        <f>IFERROR(INDEX('5 - Reference Data'!$B$50:$B$72, MATCH('1-General Agency Info'!$B$5,'5 - Reference Data'!$A$50:$A$72,0)),"")</f>
        <v/>
      </c>
      <c r="B13" s="171">
        <f>'1-General Agency Info'!$B$5</f>
        <v>0</v>
      </c>
      <c r="C13" s="155">
        <f>'1-General Agency Info'!$B$6</f>
        <v>0</v>
      </c>
      <c r="D13" s="156" t="s">
        <v>16</v>
      </c>
      <c r="E13" s="156" t="s">
        <v>169</v>
      </c>
      <c r="F13" s="156" t="s">
        <v>135</v>
      </c>
      <c r="G13" s="156"/>
      <c r="H13" s="156"/>
      <c r="I13" s="156"/>
      <c r="J13" s="157">
        <f>'4- GHG Emissions Summary'!E12</f>
        <v>0</v>
      </c>
      <c r="K13" s="144">
        <f>J13*'5 - Reference Data'!$B$46</f>
        <v>0</v>
      </c>
      <c r="L13" s="156" t="s">
        <v>137</v>
      </c>
      <c r="M13" s="158" t="s">
        <v>140</v>
      </c>
    </row>
    <row r="14" spans="1:24" s="138" customFormat="1" x14ac:dyDescent="0.3">
      <c r="A14" s="176" t="str">
        <f>IFERROR(INDEX('5 - Reference Data'!$B$50:$B$72, MATCH('1-General Agency Info'!$B$5,'5 - Reference Data'!$A$50:$A$72,0)),"")</f>
        <v/>
      </c>
      <c r="B14" s="173">
        <f>'1-General Agency Info'!$B$5</f>
        <v>0</v>
      </c>
      <c r="C14" s="151">
        <f>'1-General Agency Info'!$B$6</f>
        <v>0</v>
      </c>
      <c r="D14" s="152" t="s">
        <v>16</v>
      </c>
      <c r="E14" s="152" t="s">
        <v>179</v>
      </c>
      <c r="F14" s="152" t="s">
        <v>1</v>
      </c>
      <c r="G14" s="153">
        <f>'2-Building Energy Use'!B15</f>
        <v>0</v>
      </c>
      <c r="H14" s="152" t="s">
        <v>183</v>
      </c>
      <c r="I14" s="152"/>
      <c r="J14" s="153">
        <f>'4- GHG Emissions Summary'!B13</f>
        <v>0</v>
      </c>
      <c r="K14" s="153">
        <f>J14</f>
        <v>0</v>
      </c>
      <c r="L14" s="152" t="s">
        <v>137</v>
      </c>
      <c r="M14" s="154" t="s">
        <v>138</v>
      </c>
      <c r="N14" s="139"/>
      <c r="O14" s="139"/>
      <c r="P14" s="139"/>
      <c r="Q14" s="139"/>
      <c r="R14" s="139"/>
      <c r="S14" s="139"/>
      <c r="T14" s="139"/>
      <c r="U14" s="139"/>
      <c r="V14" s="139"/>
      <c r="W14" s="139"/>
      <c r="X14" s="139"/>
    </row>
    <row r="15" spans="1:24" s="138" customFormat="1" x14ac:dyDescent="0.3">
      <c r="A15" s="176" t="str">
        <f>IFERROR(INDEX('5 - Reference Data'!$B$50:$B$72, MATCH('1-General Agency Info'!$B$5,'5 - Reference Data'!$A$50:$A$72,0)),"")</f>
        <v/>
      </c>
      <c r="B15" s="173">
        <f>'1-General Agency Info'!$B$5</f>
        <v>0</v>
      </c>
      <c r="C15" s="151">
        <f>'1-General Agency Info'!$B$6</f>
        <v>0</v>
      </c>
      <c r="D15" s="152" t="s">
        <v>16</v>
      </c>
      <c r="E15" s="152" t="s">
        <v>179</v>
      </c>
      <c r="F15" s="152" t="s">
        <v>1</v>
      </c>
      <c r="G15" s="152"/>
      <c r="H15" s="152"/>
      <c r="I15" s="152"/>
      <c r="J15" s="153">
        <f>'4- GHG Emissions Summary'!C13</f>
        <v>0</v>
      </c>
      <c r="K15" s="152">
        <f>J15*'5 - Reference Data'!$B$45</f>
        <v>0</v>
      </c>
      <c r="L15" s="152" t="s">
        <v>137</v>
      </c>
      <c r="M15" s="154" t="s">
        <v>139</v>
      </c>
      <c r="N15" s="139"/>
      <c r="O15" s="139"/>
      <c r="P15" s="139"/>
      <c r="Q15" s="139"/>
      <c r="R15" s="139"/>
      <c r="S15" s="139"/>
      <c r="T15" s="139"/>
      <c r="U15" s="139"/>
      <c r="V15" s="139"/>
      <c r="W15" s="139"/>
      <c r="X15" s="139"/>
    </row>
    <row r="16" spans="1:24" s="138" customFormat="1" x14ac:dyDescent="0.3">
      <c r="A16" s="176" t="str">
        <f>IFERROR(INDEX('5 - Reference Data'!$B$50:$B$72, MATCH('1-General Agency Info'!$B$5,'5 - Reference Data'!$A$50:$A$72,0)),"")</f>
        <v/>
      </c>
      <c r="B16" s="173">
        <f>'1-General Agency Info'!$B$5</f>
        <v>0</v>
      </c>
      <c r="C16" s="151">
        <f>'1-General Agency Info'!$B$6</f>
        <v>0</v>
      </c>
      <c r="D16" s="152" t="s">
        <v>16</v>
      </c>
      <c r="E16" s="152" t="s">
        <v>179</v>
      </c>
      <c r="F16" s="152" t="s">
        <v>1</v>
      </c>
      <c r="G16" s="152"/>
      <c r="H16" s="152"/>
      <c r="I16" s="152"/>
      <c r="J16" s="153">
        <f>'4- GHG Emissions Summary'!E13</f>
        <v>0</v>
      </c>
      <c r="K16" s="152">
        <f>J16*'5 - Reference Data'!$B$46</f>
        <v>0</v>
      </c>
      <c r="L16" s="152" t="s">
        <v>137</v>
      </c>
      <c r="M16" s="154" t="s">
        <v>140</v>
      </c>
      <c r="N16" s="139"/>
      <c r="O16" s="139"/>
      <c r="P16" s="139"/>
      <c r="Q16" s="139"/>
      <c r="R16" s="139"/>
      <c r="S16" s="139"/>
      <c r="T16" s="139"/>
      <c r="U16" s="139"/>
      <c r="V16" s="139"/>
      <c r="W16" s="139"/>
      <c r="X16" s="139"/>
    </row>
    <row r="17" spans="1:24" x14ac:dyDescent="0.3">
      <c r="A17" s="161" t="str">
        <f>IFERROR(INDEX('5 - Reference Data'!$B$50:$B$72, MATCH('1-General Agency Info'!$B$5,'5 - Reference Data'!$A$50:$A$72,0)),"")</f>
        <v/>
      </c>
      <c r="B17" s="171">
        <f>'1-General Agency Info'!$B$5</f>
        <v>0</v>
      </c>
      <c r="C17" s="155">
        <f>'1-General Agency Info'!$B$6</f>
        <v>0</v>
      </c>
      <c r="D17" s="170" t="s">
        <v>191</v>
      </c>
      <c r="E17" s="156"/>
      <c r="F17" s="156"/>
      <c r="G17" s="157">
        <f>'2-Building Energy Use'!E11</f>
        <v>0</v>
      </c>
      <c r="H17" s="156" t="s">
        <v>184</v>
      </c>
      <c r="I17" s="156"/>
      <c r="J17" s="157">
        <f>'4- GHG Emissions Summary'!B15</f>
        <v>0</v>
      </c>
      <c r="K17" s="146">
        <f>J17</f>
        <v>0</v>
      </c>
      <c r="L17" s="156" t="s">
        <v>137</v>
      </c>
      <c r="M17" s="158" t="s">
        <v>138</v>
      </c>
    </row>
    <row r="18" spans="1:24" x14ac:dyDescent="0.3">
      <c r="A18" s="161" t="str">
        <f>IFERROR(INDEX('5 - Reference Data'!$B$50:$B$72, MATCH('1-General Agency Info'!$B$5,'5 - Reference Data'!$A$50:$A$72,0)),"")</f>
        <v/>
      </c>
      <c r="B18" s="171">
        <f>'1-General Agency Info'!$B$5</f>
        <v>0</v>
      </c>
      <c r="C18" s="155">
        <f>'1-General Agency Info'!$B$6</f>
        <v>0</v>
      </c>
      <c r="D18" s="170" t="s">
        <v>191</v>
      </c>
      <c r="E18" s="156"/>
      <c r="F18" s="156"/>
      <c r="G18" s="156"/>
      <c r="H18" s="156"/>
      <c r="I18" s="156"/>
      <c r="J18" s="157">
        <f>'4- GHG Emissions Summary'!C15</f>
        <v>0</v>
      </c>
      <c r="K18" s="144">
        <f>J18*'5 - Reference Data'!$B$45</f>
        <v>0</v>
      </c>
      <c r="L18" s="156" t="s">
        <v>137</v>
      </c>
      <c r="M18" s="158" t="s">
        <v>139</v>
      </c>
    </row>
    <row r="19" spans="1:24" x14ac:dyDescent="0.3">
      <c r="A19" s="161" t="str">
        <f>IFERROR(INDEX('5 - Reference Data'!$B$50:$B$72, MATCH('1-General Agency Info'!$B$5,'5 - Reference Data'!$A$50:$A$72,0)),"")</f>
        <v/>
      </c>
      <c r="B19" s="171">
        <f>'1-General Agency Info'!$B$5</f>
        <v>0</v>
      </c>
      <c r="C19" s="155">
        <f>'1-General Agency Info'!$B$6</f>
        <v>0</v>
      </c>
      <c r="D19" s="170" t="s">
        <v>191</v>
      </c>
      <c r="E19" s="156"/>
      <c r="F19" s="156"/>
      <c r="G19" s="156"/>
      <c r="H19" s="156"/>
      <c r="I19" s="156"/>
      <c r="J19" s="157">
        <f>'4- GHG Emissions Summary'!E15</f>
        <v>0</v>
      </c>
      <c r="K19" s="144">
        <f>J19*'5 - Reference Data'!$B$46</f>
        <v>0</v>
      </c>
      <c r="L19" s="156" t="s">
        <v>137</v>
      </c>
      <c r="M19" s="158" t="s">
        <v>140</v>
      </c>
    </row>
    <row r="20" spans="1:24" s="138" customFormat="1" x14ac:dyDescent="0.3">
      <c r="A20" s="176" t="str">
        <f>IFERROR(INDEX('5 - Reference Data'!$B$50:$B$72, MATCH('1-General Agency Info'!$B$5,'5 - Reference Data'!$A$50:$A$72,0)),"")</f>
        <v/>
      </c>
      <c r="B20" s="173">
        <f>'1-General Agency Info'!$B$5</f>
        <v>0</v>
      </c>
      <c r="C20" s="151">
        <f>'1-General Agency Info'!$B$6</f>
        <v>0</v>
      </c>
      <c r="D20" s="152" t="s">
        <v>161</v>
      </c>
      <c r="E20" s="152"/>
      <c r="F20" s="152"/>
      <c r="G20" s="153">
        <f>'2-Building Energy Use'!E13</f>
        <v>0</v>
      </c>
      <c r="H20" s="152" t="s">
        <v>184</v>
      </c>
      <c r="I20" s="152"/>
      <c r="J20" s="153">
        <f>'4- GHG Emissions Summary'!B17</f>
        <v>0</v>
      </c>
      <c r="K20" s="153">
        <f>J20</f>
        <v>0</v>
      </c>
      <c r="L20" s="152" t="s">
        <v>137</v>
      </c>
      <c r="M20" s="154" t="s">
        <v>138</v>
      </c>
      <c r="N20" s="139"/>
      <c r="O20" s="139"/>
      <c r="P20" s="139"/>
      <c r="Q20" s="139"/>
      <c r="R20" s="139"/>
      <c r="S20" s="139"/>
      <c r="T20" s="139"/>
      <c r="U20" s="139"/>
      <c r="V20" s="139"/>
      <c r="W20" s="139"/>
      <c r="X20" s="139"/>
    </row>
    <row r="21" spans="1:24" s="138" customFormat="1" x14ac:dyDescent="0.3">
      <c r="A21" s="176" t="str">
        <f>IFERROR(INDEX('5 - Reference Data'!$B$50:$B$72, MATCH('1-General Agency Info'!$B$5,'5 - Reference Data'!$A$50:$A$72,0)),"")</f>
        <v/>
      </c>
      <c r="B21" s="173">
        <f>'1-General Agency Info'!$B$5</f>
        <v>0</v>
      </c>
      <c r="C21" s="151">
        <f>'1-General Agency Info'!$B$6</f>
        <v>0</v>
      </c>
      <c r="D21" s="152" t="s">
        <v>161</v>
      </c>
      <c r="E21" s="152"/>
      <c r="F21" s="152"/>
      <c r="G21" s="152"/>
      <c r="H21" s="152"/>
      <c r="I21" s="152"/>
      <c r="J21" s="153">
        <f>'4- GHG Emissions Summary'!C17</f>
        <v>0</v>
      </c>
      <c r="K21" s="152">
        <f>J21*'5 - Reference Data'!$B$45</f>
        <v>0</v>
      </c>
      <c r="L21" s="152" t="s">
        <v>137</v>
      </c>
      <c r="M21" s="154" t="s">
        <v>139</v>
      </c>
      <c r="N21" s="139"/>
      <c r="O21" s="139"/>
      <c r="P21" s="139"/>
      <c r="Q21" s="139"/>
      <c r="R21" s="139"/>
      <c r="S21" s="139"/>
      <c r="T21" s="139"/>
      <c r="U21" s="139"/>
      <c r="V21" s="139"/>
      <c r="W21" s="139"/>
      <c r="X21" s="139"/>
    </row>
    <row r="22" spans="1:24" s="138" customFormat="1" x14ac:dyDescent="0.3">
      <c r="A22" s="176" t="str">
        <f>IFERROR(INDEX('5 - Reference Data'!$B$50:$B$72, MATCH('1-General Agency Info'!$B$5,'5 - Reference Data'!$A$50:$A$72,0)),"")</f>
        <v/>
      </c>
      <c r="B22" s="173">
        <f>'1-General Agency Info'!$B$5</f>
        <v>0</v>
      </c>
      <c r="C22" s="151">
        <f>'1-General Agency Info'!$B$6</f>
        <v>0</v>
      </c>
      <c r="D22" s="152" t="s">
        <v>161</v>
      </c>
      <c r="E22" s="152"/>
      <c r="F22" s="152"/>
      <c r="G22" s="152"/>
      <c r="H22" s="152"/>
      <c r="I22" s="152"/>
      <c r="J22" s="153">
        <f>'4- GHG Emissions Summary'!E17</f>
        <v>0</v>
      </c>
      <c r="K22" s="152">
        <f>J22*'5 - Reference Data'!$B$46</f>
        <v>0</v>
      </c>
      <c r="L22" s="152" t="s">
        <v>137</v>
      </c>
      <c r="M22" s="154" t="s">
        <v>140</v>
      </c>
      <c r="N22" s="139"/>
      <c r="O22" s="139"/>
      <c r="P22" s="139"/>
      <c r="Q22" s="139"/>
      <c r="R22" s="139"/>
      <c r="S22" s="139"/>
      <c r="T22" s="139"/>
      <c r="U22" s="139"/>
      <c r="V22" s="139"/>
      <c r="W22" s="139"/>
      <c r="X22" s="139"/>
    </row>
    <row r="23" spans="1:24" x14ac:dyDescent="0.3">
      <c r="A23" s="161" t="str">
        <f>IFERROR(INDEX('5 - Reference Data'!$B$50:$B$72, MATCH('1-General Agency Info'!$B$5,'5 - Reference Data'!$A$50:$A$72,0)),"")</f>
        <v/>
      </c>
      <c r="B23" s="171">
        <f>'1-General Agency Info'!$B$5</f>
        <v>0</v>
      </c>
      <c r="C23" s="155">
        <f>'1-General Agency Info'!$B$6</f>
        <v>0</v>
      </c>
      <c r="D23" s="156" t="s">
        <v>168</v>
      </c>
      <c r="E23" s="156"/>
      <c r="F23" s="156"/>
      <c r="G23" s="157">
        <f>'2-Building Energy Use'!E12</f>
        <v>0</v>
      </c>
      <c r="H23" s="156" t="s">
        <v>185</v>
      </c>
      <c r="I23" s="156"/>
      <c r="J23" s="157">
        <f>'4- GHG Emissions Summary'!B16</f>
        <v>0</v>
      </c>
      <c r="K23" s="146">
        <f>J23</f>
        <v>0</v>
      </c>
      <c r="L23" s="156" t="s">
        <v>137</v>
      </c>
      <c r="M23" s="158" t="s">
        <v>138</v>
      </c>
    </row>
    <row r="24" spans="1:24" x14ac:dyDescent="0.3">
      <c r="A24" s="161" t="str">
        <f>IFERROR(INDEX('5 - Reference Data'!$B$50:$B$72, MATCH('1-General Agency Info'!$B$5,'5 - Reference Data'!$A$50:$A$72,0)),"")</f>
        <v/>
      </c>
      <c r="B24" s="171">
        <f>'1-General Agency Info'!$B$5</f>
        <v>0</v>
      </c>
      <c r="C24" s="155">
        <f>'1-General Agency Info'!$B$6</f>
        <v>0</v>
      </c>
      <c r="D24" s="156" t="s">
        <v>168</v>
      </c>
      <c r="E24" s="156"/>
      <c r="F24" s="156"/>
      <c r="G24" s="156"/>
      <c r="H24" s="156"/>
      <c r="I24" s="156"/>
      <c r="J24" s="157">
        <f>'4- GHG Emissions Summary'!C16</f>
        <v>0</v>
      </c>
      <c r="K24" s="144">
        <f>J24*'5 - Reference Data'!$B$45</f>
        <v>0</v>
      </c>
      <c r="L24" s="156" t="s">
        <v>137</v>
      </c>
      <c r="M24" s="158" t="s">
        <v>139</v>
      </c>
    </row>
    <row r="25" spans="1:24" x14ac:dyDescent="0.3">
      <c r="A25" s="161" t="str">
        <f>IFERROR(INDEX('5 - Reference Data'!$B$50:$B$72, MATCH('1-General Agency Info'!$B$5,'5 - Reference Data'!$A$50:$A$72,0)),"")</f>
        <v/>
      </c>
      <c r="B25" s="171">
        <f>'1-General Agency Info'!$B$5</f>
        <v>0</v>
      </c>
      <c r="C25" s="155">
        <f>'1-General Agency Info'!$B$6</f>
        <v>0</v>
      </c>
      <c r="D25" s="156" t="s">
        <v>168</v>
      </c>
      <c r="E25" s="156"/>
      <c r="F25" s="156"/>
      <c r="G25" s="156"/>
      <c r="H25" s="156"/>
      <c r="I25" s="156"/>
      <c r="J25" s="157">
        <f>'4- GHG Emissions Summary'!E16</f>
        <v>0</v>
      </c>
      <c r="K25" s="144">
        <f>J25*'5 - Reference Data'!$B$46</f>
        <v>0</v>
      </c>
      <c r="L25" s="156" t="s">
        <v>137</v>
      </c>
      <c r="M25" s="158" t="s">
        <v>140</v>
      </c>
    </row>
    <row r="26" spans="1:24" s="138" customFormat="1" x14ac:dyDescent="0.3">
      <c r="A26" s="176" t="str">
        <f>IFERROR(INDEX('5 - Reference Data'!$B$50:$B$72, MATCH('1-General Agency Info'!$B$5,'5 - Reference Data'!$A$50:$A$72,0)),"")</f>
        <v/>
      </c>
      <c r="B26" s="173">
        <f>'1-General Agency Info'!$B$5</f>
        <v>0</v>
      </c>
      <c r="C26" s="151">
        <f>'1-General Agency Info'!$B$6</f>
        <v>0</v>
      </c>
      <c r="D26" s="152" t="s">
        <v>141</v>
      </c>
      <c r="E26" s="152" t="s">
        <v>178</v>
      </c>
      <c r="F26" s="152" t="s">
        <v>177</v>
      </c>
      <c r="G26" s="153">
        <f>(1-'3-Fleet Energy Use'!C14)*'3-Fleet Energy Use'!B14</f>
        <v>0</v>
      </c>
      <c r="H26" s="152" t="s">
        <v>183</v>
      </c>
      <c r="I26" s="159">
        <f>'3-Fleet Energy Use'!C14</f>
        <v>0</v>
      </c>
      <c r="J26" s="153">
        <f>'4- GHG Emissions Summary'!H23</f>
        <v>0</v>
      </c>
      <c r="K26" s="153">
        <f>J26</f>
        <v>0</v>
      </c>
      <c r="L26" s="152" t="s">
        <v>137</v>
      </c>
      <c r="M26" s="154" t="s">
        <v>138</v>
      </c>
      <c r="N26" s="139"/>
      <c r="O26" s="139"/>
      <c r="P26" s="139"/>
      <c r="Q26" s="139"/>
      <c r="R26" s="139"/>
      <c r="S26" s="139"/>
      <c r="T26" s="139"/>
      <c r="U26" s="139"/>
      <c r="V26" s="139"/>
      <c r="W26" s="139"/>
      <c r="X26" s="139"/>
    </row>
    <row r="27" spans="1:24" s="138" customFormat="1" x14ac:dyDescent="0.3">
      <c r="A27" s="176" t="str">
        <f>IFERROR(INDEX('5 - Reference Data'!$B$50:$B$72, MATCH('1-General Agency Info'!$B$5,'5 - Reference Data'!$A$50:$A$72,0)),"")</f>
        <v/>
      </c>
      <c r="B27" s="173">
        <f>'1-General Agency Info'!$B$5</f>
        <v>0</v>
      </c>
      <c r="C27" s="151">
        <f>'1-General Agency Info'!$B$6</f>
        <v>0</v>
      </c>
      <c r="D27" s="152" t="s">
        <v>141</v>
      </c>
      <c r="E27" s="152" t="s">
        <v>178</v>
      </c>
      <c r="F27" s="152" t="s">
        <v>177</v>
      </c>
      <c r="G27" s="152"/>
      <c r="H27" s="152"/>
      <c r="I27" s="152"/>
      <c r="J27" s="153">
        <f>((('3-Fleet Energy Use'!B14)*(1-'3-Fleet Energy Use'!C14))*'5 - Reference Data'!F34)</f>
        <v>0</v>
      </c>
      <c r="K27" s="152">
        <f>J27*'5 - Reference Data'!$B$45</f>
        <v>0</v>
      </c>
      <c r="L27" s="152" t="s">
        <v>137</v>
      </c>
      <c r="M27" s="154" t="s">
        <v>139</v>
      </c>
      <c r="N27" s="139"/>
      <c r="O27" s="139"/>
      <c r="P27" s="139"/>
      <c r="Q27" s="139"/>
      <c r="R27" s="139"/>
      <c r="S27" s="139"/>
      <c r="T27" s="139"/>
      <c r="U27" s="139"/>
      <c r="V27" s="139"/>
      <c r="W27" s="139"/>
      <c r="X27" s="139"/>
    </row>
    <row r="28" spans="1:24" s="138" customFormat="1" x14ac:dyDescent="0.3">
      <c r="A28" s="176" t="str">
        <f>IFERROR(INDEX('5 - Reference Data'!$B$50:$B$72, MATCH('1-General Agency Info'!$B$5,'5 - Reference Data'!$A$50:$A$72,0)),"")</f>
        <v/>
      </c>
      <c r="B28" s="173">
        <f>'1-General Agency Info'!$B$5</f>
        <v>0</v>
      </c>
      <c r="C28" s="151">
        <f>'1-General Agency Info'!$B$6</f>
        <v>0</v>
      </c>
      <c r="D28" s="152" t="s">
        <v>141</v>
      </c>
      <c r="E28" s="152" t="s">
        <v>178</v>
      </c>
      <c r="F28" s="152" t="s">
        <v>177</v>
      </c>
      <c r="G28" s="152"/>
      <c r="H28" s="152"/>
      <c r="I28" s="152"/>
      <c r="J28" s="153">
        <f>((('3-Fleet Energy Use'!B14)*(1-'3-Fleet Energy Use'!C14))*'5 - Reference Data'!H34)</f>
        <v>0</v>
      </c>
      <c r="K28" s="152">
        <f>J28*'5 - Reference Data'!$B$46</f>
        <v>0</v>
      </c>
      <c r="L28" s="152" t="s">
        <v>137</v>
      </c>
      <c r="M28" s="154" t="s">
        <v>140</v>
      </c>
      <c r="N28" s="139"/>
      <c r="O28" s="139"/>
      <c r="P28" s="139"/>
      <c r="Q28" s="139"/>
      <c r="R28" s="139"/>
      <c r="S28" s="139"/>
      <c r="T28" s="139"/>
      <c r="U28" s="139"/>
      <c r="V28" s="139"/>
      <c r="W28" s="139"/>
      <c r="X28" s="139"/>
    </row>
    <row r="29" spans="1:24" s="139" customFormat="1" x14ac:dyDescent="0.3">
      <c r="A29" s="161" t="str">
        <f>IFERROR(INDEX('5 - Reference Data'!$B$50:$B$72, MATCH('1-General Agency Info'!$B$5,'5 - Reference Data'!$A$50:$A$72,0)),"")</f>
        <v/>
      </c>
      <c r="B29" s="143">
        <f>'1-General Agency Info'!$B$5</f>
        <v>0</v>
      </c>
      <c r="C29" s="142">
        <f>'1-General Agency Info'!$B$6</f>
        <v>0</v>
      </c>
      <c r="D29" s="144" t="s">
        <v>141</v>
      </c>
      <c r="E29" s="144" t="s">
        <v>174</v>
      </c>
      <c r="F29" s="144"/>
      <c r="G29" s="146">
        <f>'3-Fleet Energy Use'!C14*'3-Fleet Energy Use'!B14</f>
        <v>0</v>
      </c>
      <c r="H29" s="144" t="s">
        <v>183</v>
      </c>
      <c r="I29" s="172" t="s">
        <v>1</v>
      </c>
      <c r="J29" s="146">
        <f>'4- GHG Emissions Summary'!I23</f>
        <v>0</v>
      </c>
      <c r="K29" s="146">
        <f>J29</f>
        <v>0</v>
      </c>
      <c r="L29" s="144" t="s">
        <v>137</v>
      </c>
      <c r="M29" s="145" t="s">
        <v>165</v>
      </c>
    </row>
    <row r="30" spans="1:24" s="139" customFormat="1" x14ac:dyDescent="0.3">
      <c r="A30" s="161" t="str">
        <f>IFERROR(INDEX('5 - Reference Data'!$B$50:$B$72, MATCH('1-General Agency Info'!$B$5,'5 - Reference Data'!$A$50:$A$72,0)),"")</f>
        <v/>
      </c>
      <c r="B30" s="143">
        <f>'1-General Agency Info'!$B$5</f>
        <v>0</v>
      </c>
      <c r="C30" s="142">
        <f>'1-General Agency Info'!$B$6</f>
        <v>0</v>
      </c>
      <c r="D30" s="144" t="s">
        <v>141</v>
      </c>
      <c r="E30" s="144" t="s">
        <v>174</v>
      </c>
      <c r="F30" s="144"/>
      <c r="G30" s="144"/>
      <c r="H30" s="144"/>
      <c r="I30" s="144"/>
      <c r="J30" s="146">
        <f>((('3-Fleet Energy Use'!B14)*('3-Fleet Energy Use'!C14))*'5 - Reference Data'!F35)</f>
        <v>0</v>
      </c>
      <c r="K30" s="144">
        <f>J30*'5 - Reference Data'!$B$45</f>
        <v>0</v>
      </c>
      <c r="L30" s="144" t="s">
        <v>137</v>
      </c>
      <c r="M30" s="145" t="s">
        <v>139</v>
      </c>
    </row>
    <row r="31" spans="1:24" s="139" customFormat="1" x14ac:dyDescent="0.3">
      <c r="A31" s="161" t="str">
        <f>IFERROR(INDEX('5 - Reference Data'!$B$50:$B$72, MATCH('1-General Agency Info'!$B$5,'5 - Reference Data'!$A$50:$A$72,0)),"")</f>
        <v/>
      </c>
      <c r="B31" s="143">
        <f>'1-General Agency Info'!$B$5</f>
        <v>0</v>
      </c>
      <c r="C31" s="142">
        <f>'1-General Agency Info'!$B$6</f>
        <v>0</v>
      </c>
      <c r="D31" s="144" t="s">
        <v>141</v>
      </c>
      <c r="E31" s="144" t="s">
        <v>174</v>
      </c>
      <c r="F31" s="144"/>
      <c r="G31" s="144"/>
      <c r="H31" s="144"/>
      <c r="I31" s="144"/>
      <c r="J31" s="146">
        <f>((('3-Fleet Energy Use'!B14)*('3-Fleet Energy Use'!C14))*'5 - Reference Data'!H35)</f>
        <v>0</v>
      </c>
      <c r="K31" s="144">
        <f>J31*'5 - Reference Data'!$B$46</f>
        <v>0</v>
      </c>
      <c r="L31" s="144" t="s">
        <v>137</v>
      </c>
      <c r="M31" s="145" t="s">
        <v>140</v>
      </c>
    </row>
    <row r="32" spans="1:24" s="138" customFormat="1" x14ac:dyDescent="0.3">
      <c r="A32" s="176" t="str">
        <f>IFERROR(INDEX('5 - Reference Data'!$B$50:$B$72, MATCH('1-General Agency Info'!$B$5,'5 - Reference Data'!$A$50:$A$72,0)),"")</f>
        <v/>
      </c>
      <c r="B32" s="173">
        <f>'1-General Agency Info'!$B$5</f>
        <v>0</v>
      </c>
      <c r="C32" s="151">
        <f>'1-General Agency Info'!$B$6</f>
        <v>0</v>
      </c>
      <c r="D32" s="152" t="s">
        <v>141</v>
      </c>
      <c r="E32" s="152" t="s">
        <v>186</v>
      </c>
      <c r="F32" s="152" t="s">
        <v>170</v>
      </c>
      <c r="G32" s="153">
        <f>(1-'3-Fleet Energy Use'!C15)*'3-Fleet Energy Use'!B15</f>
        <v>0</v>
      </c>
      <c r="H32" s="152" t="s">
        <v>183</v>
      </c>
      <c r="I32" s="159">
        <f>'3-Fleet Energy Use'!C15</f>
        <v>0</v>
      </c>
      <c r="J32" s="153">
        <f>'4- GHG Emissions Summary'!H24</f>
        <v>0</v>
      </c>
      <c r="K32" s="153">
        <f>J32</f>
        <v>0</v>
      </c>
      <c r="L32" s="152" t="s">
        <v>137</v>
      </c>
      <c r="M32" s="154" t="s">
        <v>138</v>
      </c>
      <c r="N32" s="139"/>
      <c r="O32" s="139"/>
      <c r="P32" s="139"/>
    </row>
    <row r="33" spans="1:16" s="138" customFormat="1" x14ac:dyDescent="0.3">
      <c r="A33" s="176" t="str">
        <f>IFERROR(INDEX('5 - Reference Data'!$B$50:$B$72, MATCH('1-General Agency Info'!$B$5,'5 - Reference Data'!$A$50:$A$72,0)),"")</f>
        <v/>
      </c>
      <c r="B33" s="173">
        <f>'1-General Agency Info'!$B$5</f>
        <v>0</v>
      </c>
      <c r="C33" s="151">
        <f>'1-General Agency Info'!$B$6</f>
        <v>0</v>
      </c>
      <c r="D33" s="152" t="s">
        <v>141</v>
      </c>
      <c r="E33" s="152" t="s">
        <v>186</v>
      </c>
      <c r="F33" s="152" t="s">
        <v>170</v>
      </c>
      <c r="G33" s="152"/>
      <c r="H33" s="152"/>
      <c r="I33" s="152"/>
      <c r="J33" s="153">
        <f>((('3-Fleet Energy Use'!B15)*(1-'3-Fleet Energy Use'!C15))*'5 - Reference Data'!F36)</f>
        <v>0</v>
      </c>
      <c r="K33" s="152">
        <f>J33*'5 - Reference Data'!$B$45</f>
        <v>0</v>
      </c>
      <c r="L33" s="152" t="s">
        <v>137</v>
      </c>
      <c r="M33" s="154" t="s">
        <v>139</v>
      </c>
      <c r="N33" s="139"/>
      <c r="O33" s="139"/>
      <c r="P33" s="139"/>
    </row>
    <row r="34" spans="1:16" s="138" customFormat="1" x14ac:dyDescent="0.3">
      <c r="A34" s="176" t="str">
        <f>IFERROR(INDEX('5 - Reference Data'!$B$50:$B$72, MATCH('1-General Agency Info'!$B$5,'5 - Reference Data'!$A$50:$A$72,0)),"")</f>
        <v/>
      </c>
      <c r="B34" s="173">
        <f>'1-General Agency Info'!$B$5</f>
        <v>0</v>
      </c>
      <c r="C34" s="151">
        <f>'1-General Agency Info'!$B$6</f>
        <v>0</v>
      </c>
      <c r="D34" s="152" t="s">
        <v>141</v>
      </c>
      <c r="E34" s="152" t="s">
        <v>186</v>
      </c>
      <c r="F34" s="152" t="s">
        <v>170</v>
      </c>
      <c r="G34" s="152"/>
      <c r="H34" s="152"/>
      <c r="I34" s="152"/>
      <c r="J34" s="153">
        <f>((('3-Fleet Energy Use'!B15)*(1-'3-Fleet Energy Use'!C15))*'5 - Reference Data'!H36)</f>
        <v>0</v>
      </c>
      <c r="K34" s="152">
        <f>J34*'5 - Reference Data'!$B$46</f>
        <v>0</v>
      </c>
      <c r="L34" s="152" t="s">
        <v>137</v>
      </c>
      <c r="M34" s="154" t="s">
        <v>140</v>
      </c>
      <c r="N34" s="139"/>
      <c r="O34" s="139"/>
      <c r="P34" s="139"/>
    </row>
    <row r="35" spans="1:16" x14ac:dyDescent="0.3">
      <c r="A35" s="161" t="str">
        <f>IFERROR(INDEX('5 - Reference Data'!$B$50:$B$72, MATCH('1-General Agency Info'!$B$5,'5 - Reference Data'!$A$50:$A$72,0)),"")</f>
        <v/>
      </c>
      <c r="B35" s="171">
        <f>'1-General Agency Info'!$B$5</f>
        <v>0</v>
      </c>
      <c r="C35" s="155">
        <f>'1-General Agency Info'!$B$6</f>
        <v>0</v>
      </c>
      <c r="D35" s="156" t="s">
        <v>141</v>
      </c>
      <c r="E35" s="144" t="s">
        <v>175</v>
      </c>
      <c r="F35" s="144" t="s">
        <v>170</v>
      </c>
      <c r="G35" s="156">
        <f>'3-Fleet Energy Use'!C15*'3-Fleet Energy Use'!B15</f>
        <v>0</v>
      </c>
      <c r="H35" s="144" t="s">
        <v>183</v>
      </c>
      <c r="I35" s="156"/>
      <c r="J35" s="157">
        <f>'4- GHG Emissions Summary'!I24</f>
        <v>0</v>
      </c>
      <c r="K35" s="146">
        <f>J35</f>
        <v>0</v>
      </c>
      <c r="L35" s="156" t="s">
        <v>137</v>
      </c>
      <c r="M35" s="145" t="s">
        <v>165</v>
      </c>
    </row>
    <row r="36" spans="1:16" x14ac:dyDescent="0.3">
      <c r="A36" s="161" t="str">
        <f>IFERROR(INDEX('5 - Reference Data'!$B$50:$B$72, MATCH('1-General Agency Info'!$B$5,'5 - Reference Data'!$A$50:$A$72,0)),"")</f>
        <v/>
      </c>
      <c r="B36" s="171">
        <f>'1-General Agency Info'!$B$5</f>
        <v>0</v>
      </c>
      <c r="C36" s="155">
        <f>'1-General Agency Info'!$B$6</f>
        <v>0</v>
      </c>
      <c r="D36" s="156" t="s">
        <v>141</v>
      </c>
      <c r="E36" s="144" t="s">
        <v>175</v>
      </c>
      <c r="F36" s="144" t="s">
        <v>170</v>
      </c>
      <c r="G36" s="156"/>
      <c r="H36" s="156"/>
      <c r="I36" s="156"/>
      <c r="J36" s="157">
        <f>((('3-Fleet Energy Use'!B15)*('3-Fleet Energy Use'!C15))*'5 - Reference Data'!F37)</f>
        <v>0</v>
      </c>
      <c r="K36" s="144">
        <f>J36*'5 - Reference Data'!$B$45</f>
        <v>0</v>
      </c>
      <c r="L36" s="156" t="s">
        <v>137</v>
      </c>
      <c r="M36" s="158" t="s">
        <v>139</v>
      </c>
    </row>
    <row r="37" spans="1:16" x14ac:dyDescent="0.3">
      <c r="A37" s="161" t="str">
        <f>IFERROR(INDEX('5 - Reference Data'!$B$50:$B$72, MATCH('1-General Agency Info'!$B$5,'5 - Reference Data'!$A$50:$A$72,0)),"")</f>
        <v/>
      </c>
      <c r="B37" s="171">
        <f>'1-General Agency Info'!$B$5</f>
        <v>0</v>
      </c>
      <c r="C37" s="155">
        <f>'1-General Agency Info'!$B$6</f>
        <v>0</v>
      </c>
      <c r="D37" s="156" t="s">
        <v>141</v>
      </c>
      <c r="E37" s="144" t="s">
        <v>175</v>
      </c>
      <c r="F37" s="144" t="s">
        <v>170</v>
      </c>
      <c r="G37" s="156"/>
      <c r="H37" s="156"/>
      <c r="I37" s="156"/>
      <c r="J37" s="157">
        <f>((('3-Fleet Energy Use'!B15)*('3-Fleet Energy Use'!C15))*'5 - Reference Data'!H37)</f>
        <v>0</v>
      </c>
      <c r="K37" s="144">
        <f>J37*'5 - Reference Data'!$B$46</f>
        <v>0</v>
      </c>
      <c r="L37" s="156" t="s">
        <v>137</v>
      </c>
      <c r="M37" s="158" t="s">
        <v>140</v>
      </c>
    </row>
    <row r="38" spans="1:16" s="138" customFormat="1" x14ac:dyDescent="0.3">
      <c r="A38" s="176" t="str">
        <f>IFERROR(INDEX('5 - Reference Data'!$B$50:$B$72, MATCH('1-General Agency Info'!$B$5,'5 - Reference Data'!$A$50:$A$72,0)),"")</f>
        <v/>
      </c>
      <c r="B38" s="173">
        <f>'1-General Agency Info'!$B$5</f>
        <v>0</v>
      </c>
      <c r="C38" s="151">
        <f>'1-General Agency Info'!$B$6</f>
        <v>0</v>
      </c>
      <c r="D38" s="152" t="s">
        <v>141</v>
      </c>
      <c r="E38" s="152" t="s">
        <v>186</v>
      </c>
      <c r="F38" s="152" t="s">
        <v>171</v>
      </c>
      <c r="G38" s="153">
        <f>(1-'3-Fleet Energy Use'!C16)*'3-Fleet Energy Use'!B16</f>
        <v>0</v>
      </c>
      <c r="H38" s="152" t="s">
        <v>183</v>
      </c>
      <c r="I38" s="159">
        <f>'3-Fleet Energy Use'!C16</f>
        <v>0</v>
      </c>
      <c r="J38" s="153">
        <f>'4- GHG Emissions Summary'!H25</f>
        <v>0</v>
      </c>
      <c r="K38" s="153">
        <f>J38</f>
        <v>0</v>
      </c>
      <c r="L38" s="152" t="s">
        <v>137</v>
      </c>
      <c r="M38" s="154" t="s">
        <v>138</v>
      </c>
      <c r="N38" s="139"/>
      <c r="O38" s="139"/>
      <c r="P38" s="139"/>
    </row>
    <row r="39" spans="1:16" s="138" customFormat="1" x14ac:dyDescent="0.3">
      <c r="A39" s="176" t="str">
        <f>IFERROR(INDEX('5 - Reference Data'!$B$50:$B$72, MATCH('1-General Agency Info'!$B$5,'5 - Reference Data'!$A$50:$A$72,0)),"")</f>
        <v/>
      </c>
      <c r="B39" s="173">
        <f>'1-General Agency Info'!$B$5</f>
        <v>0</v>
      </c>
      <c r="C39" s="151">
        <f>'1-General Agency Info'!$B$6</f>
        <v>0</v>
      </c>
      <c r="D39" s="152" t="s">
        <v>141</v>
      </c>
      <c r="E39" s="152" t="s">
        <v>186</v>
      </c>
      <c r="F39" s="152" t="s">
        <v>171</v>
      </c>
      <c r="G39" s="152"/>
      <c r="H39" s="152"/>
      <c r="I39" s="152"/>
      <c r="J39" s="153">
        <f>((('3-Fleet Energy Use'!B16)*(1-'3-Fleet Energy Use'!C16))*'5 - Reference Data'!F36)</f>
        <v>0</v>
      </c>
      <c r="K39" s="152">
        <f>J39*'5 - Reference Data'!$B$45</f>
        <v>0</v>
      </c>
      <c r="L39" s="152" t="s">
        <v>137</v>
      </c>
      <c r="M39" s="154" t="s">
        <v>139</v>
      </c>
      <c r="N39" s="139"/>
      <c r="O39" s="139"/>
      <c r="P39" s="139"/>
    </row>
    <row r="40" spans="1:16" s="138" customFormat="1" x14ac:dyDescent="0.3">
      <c r="A40" s="176" t="str">
        <f>IFERROR(INDEX('5 - Reference Data'!$B$50:$B$72, MATCH('1-General Agency Info'!$B$5,'5 - Reference Data'!$A$50:$A$72,0)),"")</f>
        <v/>
      </c>
      <c r="B40" s="173">
        <f>'1-General Agency Info'!$B$5</f>
        <v>0</v>
      </c>
      <c r="C40" s="151">
        <f>'1-General Agency Info'!$B$6</f>
        <v>0</v>
      </c>
      <c r="D40" s="152" t="s">
        <v>141</v>
      </c>
      <c r="E40" s="152" t="s">
        <v>186</v>
      </c>
      <c r="F40" s="152" t="s">
        <v>171</v>
      </c>
      <c r="G40" s="152"/>
      <c r="H40" s="152"/>
      <c r="I40" s="152"/>
      <c r="J40" s="153">
        <f>((('3-Fleet Energy Use'!B16)*(1-'3-Fleet Energy Use'!C16))*'5 - Reference Data'!H36)</f>
        <v>0</v>
      </c>
      <c r="K40" s="152">
        <f>J40*'5 - Reference Data'!$B$46</f>
        <v>0</v>
      </c>
      <c r="L40" s="152" t="s">
        <v>137</v>
      </c>
      <c r="M40" s="154" t="s">
        <v>140</v>
      </c>
      <c r="N40" s="139"/>
      <c r="O40" s="139"/>
      <c r="P40" s="139"/>
    </row>
    <row r="41" spans="1:16" x14ac:dyDescent="0.3">
      <c r="A41" s="161" t="str">
        <f>IFERROR(INDEX('5 - Reference Data'!$B$50:$B$72, MATCH('1-General Agency Info'!$B$5,'5 - Reference Data'!$A$50:$A$72,0)),"")</f>
        <v/>
      </c>
      <c r="B41" s="171">
        <f>'1-General Agency Info'!$B$5</f>
        <v>0</v>
      </c>
      <c r="C41" s="155">
        <f>'1-General Agency Info'!$B$6</f>
        <v>0</v>
      </c>
      <c r="D41" s="156" t="s">
        <v>141</v>
      </c>
      <c r="E41" s="144" t="s">
        <v>175</v>
      </c>
      <c r="F41" s="144" t="s">
        <v>171</v>
      </c>
      <c r="G41" s="156">
        <f>'3-Fleet Energy Use'!C16*'3-Fleet Energy Use'!B16</f>
        <v>0</v>
      </c>
      <c r="H41" s="144" t="s">
        <v>183</v>
      </c>
      <c r="I41" s="156"/>
      <c r="J41" s="157">
        <f>'4- GHG Emissions Summary'!I25</f>
        <v>0</v>
      </c>
      <c r="K41" s="146">
        <f>J41</f>
        <v>0</v>
      </c>
      <c r="L41" s="156" t="s">
        <v>137</v>
      </c>
      <c r="M41" s="145" t="s">
        <v>165</v>
      </c>
    </row>
    <row r="42" spans="1:16" x14ac:dyDescent="0.3">
      <c r="A42" s="161" t="str">
        <f>IFERROR(INDEX('5 - Reference Data'!$B$50:$B$72, MATCH('1-General Agency Info'!$B$5,'5 - Reference Data'!$A$50:$A$72,0)),"")</f>
        <v/>
      </c>
      <c r="B42" s="171">
        <f>'1-General Agency Info'!$B$5</f>
        <v>0</v>
      </c>
      <c r="C42" s="155">
        <f>'1-General Agency Info'!$B$6</f>
        <v>0</v>
      </c>
      <c r="D42" s="156" t="s">
        <v>141</v>
      </c>
      <c r="E42" s="144" t="s">
        <v>175</v>
      </c>
      <c r="F42" s="144" t="s">
        <v>171</v>
      </c>
      <c r="G42" s="156"/>
      <c r="H42" s="156"/>
      <c r="I42" s="156"/>
      <c r="J42" s="157">
        <f>((('3-Fleet Energy Use'!B16)*('3-Fleet Energy Use'!C16))*'5 - Reference Data'!F37)</f>
        <v>0</v>
      </c>
      <c r="K42" s="144">
        <f>J42*'5 - Reference Data'!$B$45</f>
        <v>0</v>
      </c>
      <c r="L42" s="156" t="s">
        <v>137</v>
      </c>
      <c r="M42" s="158" t="s">
        <v>139</v>
      </c>
    </row>
    <row r="43" spans="1:16" x14ac:dyDescent="0.3">
      <c r="A43" s="161" t="str">
        <f>IFERROR(INDEX('5 - Reference Data'!$B$50:$B$72, MATCH('1-General Agency Info'!$B$5,'5 - Reference Data'!$A$50:$A$72,0)),"")</f>
        <v/>
      </c>
      <c r="B43" s="171">
        <f>'1-General Agency Info'!$B$5</f>
        <v>0</v>
      </c>
      <c r="C43" s="155">
        <f>'1-General Agency Info'!$B$6</f>
        <v>0</v>
      </c>
      <c r="D43" s="156" t="s">
        <v>141</v>
      </c>
      <c r="E43" s="144" t="s">
        <v>175</v>
      </c>
      <c r="F43" s="144" t="s">
        <v>171</v>
      </c>
      <c r="G43" s="156"/>
      <c r="H43" s="156"/>
      <c r="I43" s="156"/>
      <c r="J43" s="157">
        <f>((('3-Fleet Energy Use'!B16)*('3-Fleet Energy Use'!C16))*'5 - Reference Data'!H37)</f>
        <v>0</v>
      </c>
      <c r="K43" s="144">
        <f>J43*'5 - Reference Data'!$B$46</f>
        <v>0</v>
      </c>
      <c r="L43" s="156" t="s">
        <v>137</v>
      </c>
      <c r="M43" s="158" t="s">
        <v>140</v>
      </c>
    </row>
    <row r="44" spans="1:16" s="138" customFormat="1" x14ac:dyDescent="0.3">
      <c r="A44" s="176" t="str">
        <f>IFERROR(INDEX('5 - Reference Data'!$B$50:$B$72, MATCH('1-General Agency Info'!$B$5,'5 - Reference Data'!$A$50:$A$72,0)),"")</f>
        <v/>
      </c>
      <c r="B44" s="173">
        <f>'1-General Agency Info'!$B$5</f>
        <v>0</v>
      </c>
      <c r="C44" s="151">
        <f>'1-General Agency Info'!$B$6</f>
        <v>0</v>
      </c>
      <c r="D44" s="152" t="s">
        <v>141</v>
      </c>
      <c r="E44" s="152" t="s">
        <v>186</v>
      </c>
      <c r="F44" s="152" t="s">
        <v>172</v>
      </c>
      <c r="G44" s="153">
        <f>(1-'3-Fleet Energy Use'!C17)*'3-Fleet Energy Use'!B17</f>
        <v>0</v>
      </c>
      <c r="H44" s="152" t="s">
        <v>183</v>
      </c>
      <c r="I44" s="159">
        <f>'3-Fleet Energy Use'!C17</f>
        <v>0</v>
      </c>
      <c r="J44" s="153">
        <f>'4- GHG Emissions Summary'!H26</f>
        <v>0</v>
      </c>
      <c r="K44" s="153">
        <f>J44</f>
        <v>0</v>
      </c>
      <c r="L44" s="152" t="s">
        <v>137</v>
      </c>
      <c r="M44" s="154" t="s">
        <v>138</v>
      </c>
      <c r="N44" s="139"/>
      <c r="O44" s="139"/>
      <c r="P44" s="139"/>
    </row>
    <row r="45" spans="1:16" s="138" customFormat="1" x14ac:dyDescent="0.3">
      <c r="A45" s="176" t="str">
        <f>IFERROR(INDEX('5 - Reference Data'!$B$50:$B$72, MATCH('1-General Agency Info'!$B$5,'5 - Reference Data'!$A$50:$A$72,0)),"")</f>
        <v/>
      </c>
      <c r="B45" s="173">
        <f>'1-General Agency Info'!$B$5</f>
        <v>0</v>
      </c>
      <c r="C45" s="151">
        <f>'1-General Agency Info'!$B$6</f>
        <v>0</v>
      </c>
      <c r="D45" s="152" t="s">
        <v>141</v>
      </c>
      <c r="E45" s="152" t="s">
        <v>186</v>
      </c>
      <c r="F45" s="152" t="s">
        <v>172</v>
      </c>
      <c r="G45" s="152"/>
      <c r="H45" s="152"/>
      <c r="I45" s="152"/>
      <c r="J45" s="153">
        <f>((('3-Fleet Energy Use'!B17)*(1-'3-Fleet Energy Use'!C17))*'5 - Reference Data'!F36)</f>
        <v>0</v>
      </c>
      <c r="K45" s="152">
        <f>J45*'5 - Reference Data'!$B$45</f>
        <v>0</v>
      </c>
      <c r="L45" s="152" t="s">
        <v>137</v>
      </c>
      <c r="M45" s="154" t="s">
        <v>139</v>
      </c>
      <c r="N45" s="139"/>
      <c r="O45" s="139"/>
      <c r="P45" s="139"/>
    </row>
    <row r="46" spans="1:16" s="138" customFormat="1" x14ac:dyDescent="0.3">
      <c r="A46" s="176" t="str">
        <f>IFERROR(INDEX('5 - Reference Data'!$B$50:$B$72, MATCH('1-General Agency Info'!$B$5,'5 - Reference Data'!$A$50:$A$72,0)),"")</f>
        <v/>
      </c>
      <c r="B46" s="173">
        <f>'1-General Agency Info'!$B$5</f>
        <v>0</v>
      </c>
      <c r="C46" s="151">
        <f>'1-General Agency Info'!$B$6</f>
        <v>0</v>
      </c>
      <c r="D46" s="152" t="s">
        <v>141</v>
      </c>
      <c r="E46" s="152" t="s">
        <v>186</v>
      </c>
      <c r="F46" s="152" t="s">
        <v>172</v>
      </c>
      <c r="G46" s="152"/>
      <c r="H46" s="152"/>
      <c r="I46" s="152"/>
      <c r="J46" s="153">
        <f>((('3-Fleet Energy Use'!B17)*(1-'3-Fleet Energy Use'!C17))*'5 - Reference Data'!H36)</f>
        <v>0</v>
      </c>
      <c r="K46" s="152">
        <f>J46*'5 - Reference Data'!$B$46</f>
        <v>0</v>
      </c>
      <c r="L46" s="152" t="s">
        <v>137</v>
      </c>
      <c r="M46" s="154" t="s">
        <v>140</v>
      </c>
      <c r="N46" s="139"/>
      <c r="O46" s="139"/>
      <c r="P46" s="139"/>
    </row>
    <row r="47" spans="1:16" x14ac:dyDescent="0.3">
      <c r="A47" s="161" t="str">
        <f>IFERROR(INDEX('5 - Reference Data'!$B$50:$B$72, MATCH('1-General Agency Info'!$B$5,'5 - Reference Data'!$A$50:$A$72,0)),"")</f>
        <v/>
      </c>
      <c r="B47" s="171">
        <f>'1-General Agency Info'!$B$5</f>
        <v>0</v>
      </c>
      <c r="C47" s="155">
        <f>'1-General Agency Info'!$B$6</f>
        <v>0</v>
      </c>
      <c r="D47" s="156" t="s">
        <v>141</v>
      </c>
      <c r="E47" s="144" t="s">
        <v>175</v>
      </c>
      <c r="F47" s="144" t="s">
        <v>172</v>
      </c>
      <c r="G47" s="156">
        <f>'3-Fleet Energy Use'!C17*'3-Fleet Energy Use'!B17</f>
        <v>0</v>
      </c>
      <c r="H47" s="144" t="s">
        <v>183</v>
      </c>
      <c r="I47" s="156"/>
      <c r="J47" s="157">
        <f>'4- GHG Emissions Summary'!I26</f>
        <v>0</v>
      </c>
      <c r="K47" s="146">
        <f>J47</f>
        <v>0</v>
      </c>
      <c r="L47" s="156" t="s">
        <v>137</v>
      </c>
      <c r="M47" s="145" t="s">
        <v>165</v>
      </c>
    </row>
    <row r="48" spans="1:16" x14ac:dyDescent="0.3">
      <c r="A48" s="161" t="str">
        <f>IFERROR(INDEX('5 - Reference Data'!$B$50:$B$72, MATCH('1-General Agency Info'!$B$5,'5 - Reference Data'!$A$50:$A$72,0)),"")</f>
        <v/>
      </c>
      <c r="B48" s="171">
        <f>'1-General Agency Info'!$B$5</f>
        <v>0</v>
      </c>
      <c r="C48" s="155">
        <f>'1-General Agency Info'!$B$6</f>
        <v>0</v>
      </c>
      <c r="D48" s="156" t="s">
        <v>141</v>
      </c>
      <c r="E48" s="144" t="s">
        <v>175</v>
      </c>
      <c r="F48" s="144" t="s">
        <v>172</v>
      </c>
      <c r="G48" s="156"/>
      <c r="H48" s="156"/>
      <c r="I48" s="156"/>
      <c r="J48" s="157">
        <f>((('3-Fleet Energy Use'!B17)*('3-Fleet Energy Use'!C17))*'5 - Reference Data'!F37)</f>
        <v>0</v>
      </c>
      <c r="K48" s="144">
        <f>J48*'5 - Reference Data'!$B$45</f>
        <v>0</v>
      </c>
      <c r="L48" s="156" t="s">
        <v>137</v>
      </c>
      <c r="M48" s="158" t="s">
        <v>139</v>
      </c>
    </row>
    <row r="49" spans="1:16" x14ac:dyDescent="0.3">
      <c r="A49" s="161" t="str">
        <f>IFERROR(INDEX('5 - Reference Data'!$B$50:$B$72, MATCH('1-General Agency Info'!$B$5,'5 - Reference Data'!$A$50:$A$72,0)),"")</f>
        <v/>
      </c>
      <c r="B49" s="171">
        <f>'1-General Agency Info'!$B$5</f>
        <v>0</v>
      </c>
      <c r="C49" s="155">
        <f>'1-General Agency Info'!$B$6</f>
        <v>0</v>
      </c>
      <c r="D49" s="156" t="s">
        <v>141</v>
      </c>
      <c r="E49" s="144" t="s">
        <v>175</v>
      </c>
      <c r="F49" s="144" t="s">
        <v>172</v>
      </c>
      <c r="G49" s="156"/>
      <c r="H49" s="156"/>
      <c r="I49" s="156"/>
      <c r="J49" s="157">
        <f>((('3-Fleet Energy Use'!B17)*('3-Fleet Energy Use'!C17))*'5 - Reference Data'!H37)</f>
        <v>0</v>
      </c>
      <c r="K49" s="144">
        <f>J49*'5 - Reference Data'!$B$46</f>
        <v>0</v>
      </c>
      <c r="L49" s="156" t="s">
        <v>137</v>
      </c>
      <c r="M49" s="158" t="s">
        <v>140</v>
      </c>
    </row>
    <row r="50" spans="1:16" s="138" customFormat="1" x14ac:dyDescent="0.3">
      <c r="A50" s="176" t="str">
        <f>IFERROR(INDEX('5 - Reference Data'!$B$50:$B$72, MATCH('1-General Agency Info'!$B$5,'5 - Reference Data'!$A$50:$A$72,0)),"")</f>
        <v/>
      </c>
      <c r="B50" s="173">
        <f>'1-General Agency Info'!$B$5</f>
        <v>0</v>
      </c>
      <c r="C50" s="151">
        <f>'1-General Agency Info'!$B$6</f>
        <v>0</v>
      </c>
      <c r="D50" s="152" t="s">
        <v>141</v>
      </c>
      <c r="E50" s="152" t="s">
        <v>19</v>
      </c>
      <c r="F50" s="152"/>
      <c r="G50" s="153">
        <f>(1-'3-Fleet Energy Use'!C18)*'3-Fleet Energy Use'!B18</f>
        <v>0</v>
      </c>
      <c r="H50" s="152" t="s">
        <v>183</v>
      </c>
      <c r="I50" s="159">
        <f>'3-Fleet Energy Use'!C18</f>
        <v>0</v>
      </c>
      <c r="J50" s="153">
        <f>'4- GHG Emissions Summary'!H27</f>
        <v>0</v>
      </c>
      <c r="K50" s="153">
        <f>J50</f>
        <v>0</v>
      </c>
      <c r="L50" s="152" t="s">
        <v>137</v>
      </c>
      <c r="M50" s="154" t="s">
        <v>138</v>
      </c>
      <c r="N50" s="139"/>
      <c r="O50" s="139"/>
      <c r="P50" s="139"/>
    </row>
    <row r="51" spans="1:16" s="138" customFormat="1" x14ac:dyDescent="0.3">
      <c r="A51" s="176" t="str">
        <f>IFERROR(INDEX('5 - Reference Data'!$B$50:$B$72, MATCH('1-General Agency Info'!$B$5,'5 - Reference Data'!$A$50:$A$72,0)),"")</f>
        <v/>
      </c>
      <c r="B51" s="173">
        <f>'1-General Agency Info'!$B$5</f>
        <v>0</v>
      </c>
      <c r="C51" s="151">
        <f>'1-General Agency Info'!$B$6</f>
        <v>0</v>
      </c>
      <c r="D51" s="152" t="s">
        <v>141</v>
      </c>
      <c r="E51" s="152" t="s">
        <v>19</v>
      </c>
      <c r="F51" s="152"/>
      <c r="G51" s="152"/>
      <c r="H51" s="152"/>
      <c r="I51" s="152"/>
      <c r="J51" s="153">
        <f>((('3-Fleet Energy Use'!B18)*(1-'3-Fleet Energy Use'!C18))*'5 - Reference Data'!F38)</f>
        <v>0</v>
      </c>
      <c r="K51" s="152">
        <f>J51*'5 - Reference Data'!$B$45</f>
        <v>0</v>
      </c>
      <c r="L51" s="152" t="s">
        <v>137</v>
      </c>
      <c r="M51" s="154" t="s">
        <v>139</v>
      </c>
      <c r="N51" s="139"/>
      <c r="O51" s="139"/>
      <c r="P51" s="139"/>
    </row>
    <row r="52" spans="1:16" s="138" customFormat="1" x14ac:dyDescent="0.3">
      <c r="A52" s="176" t="str">
        <f>IFERROR(INDEX('5 - Reference Data'!$B$50:$B$72, MATCH('1-General Agency Info'!$B$5,'5 - Reference Data'!$A$50:$A$72,0)),"")</f>
        <v/>
      </c>
      <c r="B52" s="173">
        <f>'1-General Agency Info'!$B$5</f>
        <v>0</v>
      </c>
      <c r="C52" s="151">
        <f>'1-General Agency Info'!$B$6</f>
        <v>0</v>
      </c>
      <c r="D52" s="152" t="s">
        <v>141</v>
      </c>
      <c r="E52" s="152" t="s">
        <v>19</v>
      </c>
      <c r="F52" s="152"/>
      <c r="G52" s="152"/>
      <c r="H52" s="152"/>
      <c r="I52" s="152"/>
      <c r="J52" s="153">
        <f>((('3-Fleet Energy Use'!B18)*(1-'3-Fleet Energy Use'!C18))*'5 - Reference Data'!H38)</f>
        <v>0</v>
      </c>
      <c r="K52" s="152">
        <f>J52*'5 - Reference Data'!$B$46</f>
        <v>0</v>
      </c>
      <c r="L52" s="152" t="s">
        <v>137</v>
      </c>
      <c r="M52" s="154" t="s">
        <v>140</v>
      </c>
      <c r="N52" s="139"/>
      <c r="O52" s="139"/>
      <c r="P52" s="139"/>
    </row>
    <row r="53" spans="1:16" s="139" customFormat="1" x14ac:dyDescent="0.3">
      <c r="A53" s="161" t="str">
        <f>IFERROR(INDEX('5 - Reference Data'!$B$50:$B$72, MATCH('1-General Agency Info'!$B$5,'5 - Reference Data'!$A$50:$A$72,0)),"")</f>
        <v/>
      </c>
      <c r="B53" s="143">
        <f>'1-General Agency Info'!$B$5</f>
        <v>0</v>
      </c>
      <c r="C53" s="142">
        <f>'1-General Agency Info'!$B$6</f>
        <v>0</v>
      </c>
      <c r="D53" s="144" t="s">
        <v>141</v>
      </c>
      <c r="E53" s="144" t="s">
        <v>19</v>
      </c>
      <c r="F53" s="144" t="s">
        <v>1</v>
      </c>
      <c r="G53" s="144">
        <f>'3-Fleet Energy Use'!C18*'3-Fleet Energy Use'!B18</f>
        <v>0</v>
      </c>
      <c r="H53" s="144" t="s">
        <v>183</v>
      </c>
      <c r="I53" s="144"/>
      <c r="J53" s="146">
        <f>'4- GHG Emissions Summary'!I27</f>
        <v>0</v>
      </c>
      <c r="K53" s="146">
        <f>J53</f>
        <v>0</v>
      </c>
      <c r="L53" s="156" t="s">
        <v>137</v>
      </c>
      <c r="M53" s="145" t="s">
        <v>165</v>
      </c>
    </row>
    <row r="54" spans="1:16" s="139" customFormat="1" x14ac:dyDescent="0.3">
      <c r="A54" s="161" t="str">
        <f>IFERROR(INDEX('5 - Reference Data'!$B$50:$B$72, MATCH('1-General Agency Info'!$B$5,'5 - Reference Data'!$A$50:$A$72,0)),"")</f>
        <v/>
      </c>
      <c r="B54" s="143">
        <f>'1-General Agency Info'!$B$5</f>
        <v>0</v>
      </c>
      <c r="C54" s="142">
        <f>'1-General Agency Info'!$B$6</f>
        <v>0</v>
      </c>
      <c r="D54" s="144" t="s">
        <v>141</v>
      </c>
      <c r="E54" s="144" t="s">
        <v>19</v>
      </c>
      <c r="F54" s="144" t="s">
        <v>1</v>
      </c>
      <c r="G54" s="144"/>
      <c r="H54" s="144"/>
      <c r="I54" s="144"/>
      <c r="J54" s="146">
        <f>((('3-Fleet Energy Use'!B18)*('3-Fleet Energy Use'!C18))*'5 - Reference Data'!F38)</f>
        <v>0</v>
      </c>
      <c r="K54" s="144">
        <f>J54*'5 - Reference Data'!$B$45</f>
        <v>0</v>
      </c>
      <c r="L54" s="156" t="s">
        <v>137</v>
      </c>
      <c r="M54" s="158" t="s">
        <v>139</v>
      </c>
    </row>
    <row r="55" spans="1:16" s="139" customFormat="1" x14ac:dyDescent="0.3">
      <c r="A55" s="161" t="str">
        <f>IFERROR(INDEX('5 - Reference Data'!$B$50:$B$72, MATCH('1-General Agency Info'!$B$5,'5 - Reference Data'!$A$50:$A$72,0)),"")</f>
        <v/>
      </c>
      <c r="B55" s="143">
        <f>'1-General Agency Info'!$B$5</f>
        <v>0</v>
      </c>
      <c r="C55" s="142">
        <f>'1-General Agency Info'!$B$6</f>
        <v>0</v>
      </c>
      <c r="D55" s="144" t="s">
        <v>141</v>
      </c>
      <c r="E55" s="144" t="s">
        <v>19</v>
      </c>
      <c r="F55" s="144" t="s">
        <v>1</v>
      </c>
      <c r="G55" s="144"/>
      <c r="H55" s="144"/>
      <c r="I55" s="144"/>
      <c r="J55" s="146">
        <f>((('3-Fleet Energy Use'!B18)*('3-Fleet Energy Use'!C18))*'5 - Reference Data'!H38)</f>
        <v>0</v>
      </c>
      <c r="K55" s="144">
        <f>J55*'5 - Reference Data'!$B$46</f>
        <v>0</v>
      </c>
      <c r="L55" s="156" t="s">
        <v>137</v>
      </c>
      <c r="M55" s="158" t="s">
        <v>140</v>
      </c>
    </row>
    <row r="56" spans="1:16" s="139" customFormat="1" x14ac:dyDescent="0.3">
      <c r="A56" s="176" t="str">
        <f>IFERROR(INDEX('5 - Reference Data'!$B$50:$B$72, MATCH('1-General Agency Info'!$B$5,'5 - Reference Data'!$A$50:$A$72,0)),"")</f>
        <v/>
      </c>
      <c r="B56" s="173">
        <f>'1-General Agency Info'!$B$5</f>
        <v>0</v>
      </c>
      <c r="C56" s="151">
        <f>'1-General Agency Info'!$B$6</f>
        <v>0</v>
      </c>
      <c r="D56" s="152" t="s">
        <v>142</v>
      </c>
      <c r="E56" s="152" t="s">
        <v>178</v>
      </c>
      <c r="F56" s="152" t="s">
        <v>177</v>
      </c>
      <c r="G56" s="153">
        <f>(1-'3-Fleet Energy Use'!C22)*'3-Fleet Energy Use'!B22</f>
        <v>0</v>
      </c>
      <c r="H56" s="152" t="s">
        <v>183</v>
      </c>
      <c r="I56" s="159">
        <f>'3-Fleet Energy Use'!C22</f>
        <v>0</v>
      </c>
      <c r="J56" s="153">
        <f>'4- GHG Emissions Summary'!H29</f>
        <v>0</v>
      </c>
      <c r="K56" s="153">
        <f>J56</f>
        <v>0</v>
      </c>
      <c r="L56" s="152" t="s">
        <v>137</v>
      </c>
      <c r="M56" s="154" t="s">
        <v>138</v>
      </c>
    </row>
    <row r="57" spans="1:16" s="139" customFormat="1" x14ac:dyDescent="0.3">
      <c r="A57" s="176" t="str">
        <f>IFERROR(INDEX('5 - Reference Data'!$B$50:$B$72, MATCH('1-General Agency Info'!$B$5,'5 - Reference Data'!$A$50:$A$72,0)),"")</f>
        <v/>
      </c>
      <c r="B57" s="173">
        <f>'1-General Agency Info'!$B$5</f>
        <v>0</v>
      </c>
      <c r="C57" s="151">
        <f>'1-General Agency Info'!$B$6</f>
        <v>0</v>
      </c>
      <c r="D57" s="152" t="s">
        <v>142</v>
      </c>
      <c r="E57" s="152" t="s">
        <v>178</v>
      </c>
      <c r="F57" s="152" t="s">
        <v>177</v>
      </c>
      <c r="G57" s="152"/>
      <c r="H57" s="152"/>
      <c r="I57" s="152"/>
      <c r="J57" s="153">
        <f>((('3-Fleet Energy Use'!B22)*(1-'3-Fleet Energy Use'!C22))*'5 - Reference Data'!F34)</f>
        <v>0</v>
      </c>
      <c r="K57" s="152">
        <f>J57*'5 - Reference Data'!$B$45</f>
        <v>0</v>
      </c>
      <c r="L57" s="152" t="s">
        <v>137</v>
      </c>
      <c r="M57" s="154" t="s">
        <v>139</v>
      </c>
    </row>
    <row r="58" spans="1:16" s="139" customFormat="1" x14ac:dyDescent="0.3">
      <c r="A58" s="176" t="str">
        <f>IFERROR(INDEX('5 - Reference Data'!$B$50:$B$72, MATCH('1-General Agency Info'!$B$5,'5 - Reference Data'!$A$50:$A$72,0)),"")</f>
        <v/>
      </c>
      <c r="B58" s="173">
        <f>'1-General Agency Info'!$B$5</f>
        <v>0</v>
      </c>
      <c r="C58" s="151">
        <f>'1-General Agency Info'!$B$6</f>
        <v>0</v>
      </c>
      <c r="D58" s="152" t="s">
        <v>142</v>
      </c>
      <c r="E58" s="152" t="s">
        <v>178</v>
      </c>
      <c r="F58" s="152" t="s">
        <v>177</v>
      </c>
      <c r="G58" s="152"/>
      <c r="H58" s="152"/>
      <c r="I58" s="152"/>
      <c r="J58" s="153">
        <f>((('3-Fleet Energy Use'!B22)*(1-'3-Fleet Energy Use'!C22))*'5 - Reference Data'!H34)</f>
        <v>0</v>
      </c>
      <c r="K58" s="152">
        <f>J58*'5 - Reference Data'!$B$46</f>
        <v>0</v>
      </c>
      <c r="L58" s="152" t="s">
        <v>137</v>
      </c>
      <c r="M58" s="154" t="s">
        <v>140</v>
      </c>
    </row>
    <row r="59" spans="1:16" s="139" customFormat="1" x14ac:dyDescent="0.3">
      <c r="A59" s="161" t="str">
        <f>IFERROR(INDEX('5 - Reference Data'!$B$50:$B$72, MATCH('1-General Agency Info'!$B$5,'5 - Reference Data'!$A$50:$A$72,0)),"")</f>
        <v/>
      </c>
      <c r="B59" s="143">
        <f>'1-General Agency Info'!$B$5</f>
        <v>0</v>
      </c>
      <c r="C59" s="142">
        <f>'1-General Agency Info'!$B$6</f>
        <v>0</v>
      </c>
      <c r="D59" s="144" t="s">
        <v>142</v>
      </c>
      <c r="E59" s="144" t="s">
        <v>174</v>
      </c>
      <c r="F59" s="144"/>
      <c r="G59" s="144">
        <f>'3-Fleet Energy Use'!C22*'3-Fleet Energy Use'!B22</f>
        <v>0</v>
      </c>
      <c r="H59" s="144" t="s">
        <v>183</v>
      </c>
      <c r="I59" s="144"/>
      <c r="J59" s="146">
        <f>'4- GHG Emissions Summary'!I29</f>
        <v>0</v>
      </c>
      <c r="K59" s="146">
        <f>J59</f>
        <v>0</v>
      </c>
      <c r="L59" s="144" t="s">
        <v>137</v>
      </c>
      <c r="M59" s="145" t="s">
        <v>165</v>
      </c>
    </row>
    <row r="60" spans="1:16" s="139" customFormat="1" x14ac:dyDescent="0.3">
      <c r="A60" s="161" t="str">
        <f>IFERROR(INDEX('5 - Reference Data'!$B$50:$B$72, MATCH('1-General Agency Info'!$B$5,'5 - Reference Data'!$A$50:$A$72,0)),"")</f>
        <v/>
      </c>
      <c r="B60" s="143">
        <f>'1-General Agency Info'!$B$5</f>
        <v>0</v>
      </c>
      <c r="C60" s="142">
        <f>'1-General Agency Info'!$B$6</f>
        <v>0</v>
      </c>
      <c r="D60" s="144" t="s">
        <v>142</v>
      </c>
      <c r="E60" s="144" t="s">
        <v>174</v>
      </c>
      <c r="F60" s="144"/>
      <c r="G60" s="144"/>
      <c r="H60" s="144"/>
      <c r="I60" s="144"/>
      <c r="J60" s="146">
        <f>((('3-Fleet Energy Use'!B22)*('3-Fleet Energy Use'!C22))*'5 - Reference Data'!F35)</f>
        <v>0</v>
      </c>
      <c r="K60" s="144">
        <f>J60*'5 - Reference Data'!$B$45</f>
        <v>0</v>
      </c>
      <c r="L60" s="144" t="s">
        <v>137</v>
      </c>
      <c r="M60" s="145" t="s">
        <v>139</v>
      </c>
    </row>
    <row r="61" spans="1:16" s="139" customFormat="1" x14ac:dyDescent="0.3">
      <c r="A61" s="161" t="str">
        <f>IFERROR(INDEX('5 - Reference Data'!$B$50:$B$72, MATCH('1-General Agency Info'!$B$5,'5 - Reference Data'!$A$50:$A$72,0)),"")</f>
        <v/>
      </c>
      <c r="B61" s="143">
        <f>'1-General Agency Info'!$B$5</f>
        <v>0</v>
      </c>
      <c r="C61" s="142">
        <f>'1-General Agency Info'!$B$6</f>
        <v>0</v>
      </c>
      <c r="D61" s="144" t="s">
        <v>142</v>
      </c>
      <c r="E61" s="144" t="s">
        <v>174</v>
      </c>
      <c r="F61" s="144"/>
      <c r="G61" s="144"/>
      <c r="H61" s="144"/>
      <c r="I61" s="144"/>
      <c r="J61" s="146">
        <f>((('3-Fleet Energy Use'!B22)*('3-Fleet Energy Use'!C22))*'5 - Reference Data'!H35)</f>
        <v>0</v>
      </c>
      <c r="K61" s="144">
        <f>J61*'5 - Reference Data'!$B$46</f>
        <v>0</v>
      </c>
      <c r="L61" s="144" t="s">
        <v>137</v>
      </c>
      <c r="M61" s="145" t="s">
        <v>140</v>
      </c>
    </row>
    <row r="62" spans="1:16" s="139" customFormat="1" x14ac:dyDescent="0.3">
      <c r="A62" s="176" t="str">
        <f>IFERROR(INDEX('5 - Reference Data'!$B$50:$B$72, MATCH('1-General Agency Info'!$B$5,'5 - Reference Data'!$A$50:$A$72,0)),"")</f>
        <v/>
      </c>
      <c r="B62" s="173">
        <f>'1-General Agency Info'!$B$5</f>
        <v>0</v>
      </c>
      <c r="C62" s="151">
        <f>'1-General Agency Info'!$B$6</f>
        <v>0</v>
      </c>
      <c r="D62" s="152" t="s">
        <v>142</v>
      </c>
      <c r="E62" s="152" t="s">
        <v>186</v>
      </c>
      <c r="F62" s="152"/>
      <c r="G62" s="153">
        <f>(1-'3-Fleet Energy Use'!C23)*'3-Fleet Energy Use'!B23</f>
        <v>0</v>
      </c>
      <c r="H62" s="152" t="s">
        <v>183</v>
      </c>
      <c r="I62" s="159">
        <f>'3-Fleet Energy Use'!C23</f>
        <v>0</v>
      </c>
      <c r="J62" s="153">
        <f>'4- GHG Emissions Summary'!H30</f>
        <v>0</v>
      </c>
      <c r="K62" s="153">
        <f>J62</f>
        <v>0</v>
      </c>
      <c r="L62" s="152" t="s">
        <v>137</v>
      </c>
      <c r="M62" s="154" t="s">
        <v>138</v>
      </c>
    </row>
    <row r="63" spans="1:16" s="139" customFormat="1" x14ac:dyDescent="0.3">
      <c r="A63" s="176" t="str">
        <f>IFERROR(INDEX('5 - Reference Data'!$B$50:$B$72, MATCH('1-General Agency Info'!$B$5,'5 - Reference Data'!$A$50:$A$72,0)),"")</f>
        <v/>
      </c>
      <c r="B63" s="173">
        <f>'1-General Agency Info'!$B$5</f>
        <v>0</v>
      </c>
      <c r="C63" s="151">
        <f>'1-General Agency Info'!$B$6</f>
        <v>0</v>
      </c>
      <c r="D63" s="152" t="s">
        <v>142</v>
      </c>
      <c r="E63" s="152" t="s">
        <v>186</v>
      </c>
      <c r="F63" s="152"/>
      <c r="G63" s="152"/>
      <c r="H63" s="152"/>
      <c r="I63" s="152"/>
      <c r="J63" s="153">
        <f>((('3-Fleet Energy Use'!B23)*(1-'3-Fleet Energy Use'!C23))*'5 - Reference Data'!F36)</f>
        <v>0</v>
      </c>
      <c r="K63" s="152">
        <f>J63*'5 - Reference Data'!$B$45</f>
        <v>0</v>
      </c>
      <c r="L63" s="152" t="s">
        <v>137</v>
      </c>
      <c r="M63" s="154" t="s">
        <v>139</v>
      </c>
    </row>
    <row r="64" spans="1:16" s="139" customFormat="1" x14ac:dyDescent="0.3">
      <c r="A64" s="176" t="str">
        <f>IFERROR(INDEX('5 - Reference Data'!$B$50:$B$72, MATCH('1-General Agency Info'!$B$5,'5 - Reference Data'!$A$50:$A$72,0)),"")</f>
        <v/>
      </c>
      <c r="B64" s="173">
        <f>'1-General Agency Info'!$B$5</f>
        <v>0</v>
      </c>
      <c r="C64" s="151">
        <f>'1-General Agency Info'!$B$6</f>
        <v>0</v>
      </c>
      <c r="D64" s="152" t="s">
        <v>142</v>
      </c>
      <c r="E64" s="152" t="s">
        <v>186</v>
      </c>
      <c r="F64" s="152"/>
      <c r="G64" s="152"/>
      <c r="H64" s="152"/>
      <c r="I64" s="152"/>
      <c r="J64" s="153">
        <f>((('3-Fleet Energy Use'!B23)*(1-'3-Fleet Energy Use'!C23))*'5 - Reference Data'!H36)</f>
        <v>0</v>
      </c>
      <c r="K64" s="152">
        <f>J64*'5 - Reference Data'!$B$46</f>
        <v>0</v>
      </c>
      <c r="L64" s="152" t="s">
        <v>137</v>
      </c>
      <c r="M64" s="154" t="s">
        <v>140</v>
      </c>
    </row>
    <row r="65" spans="1:13" s="139" customFormat="1" x14ac:dyDescent="0.3">
      <c r="A65" s="161" t="str">
        <f>IFERROR(INDEX('5 - Reference Data'!$B$50:$B$72, MATCH('1-General Agency Info'!$B$5,'5 - Reference Data'!$A$50:$A$72,0)),"")</f>
        <v/>
      </c>
      <c r="B65" s="143">
        <f>'1-General Agency Info'!$B$5</f>
        <v>0</v>
      </c>
      <c r="C65" s="142">
        <f>'1-General Agency Info'!$B$6</f>
        <v>0</v>
      </c>
      <c r="D65" s="144" t="s">
        <v>142</v>
      </c>
      <c r="E65" s="144" t="s">
        <v>175</v>
      </c>
      <c r="F65" s="144"/>
      <c r="G65" s="144">
        <f>'3-Fleet Energy Use'!C23*'3-Fleet Energy Use'!B23</f>
        <v>0</v>
      </c>
      <c r="H65" s="144" t="s">
        <v>183</v>
      </c>
      <c r="I65" s="144"/>
      <c r="J65" s="146">
        <f>'4- GHG Emissions Summary'!I30</f>
        <v>0</v>
      </c>
      <c r="K65" s="146">
        <f>J65</f>
        <v>0</v>
      </c>
      <c r="L65" s="144" t="s">
        <v>137</v>
      </c>
      <c r="M65" s="145" t="s">
        <v>165</v>
      </c>
    </row>
    <row r="66" spans="1:13" s="139" customFormat="1" x14ac:dyDescent="0.3">
      <c r="A66" s="161" t="str">
        <f>IFERROR(INDEX('5 - Reference Data'!$B$50:$B$72, MATCH('1-General Agency Info'!$B$5,'5 - Reference Data'!$A$50:$A$72,0)),"")</f>
        <v/>
      </c>
      <c r="B66" s="143">
        <f>'1-General Agency Info'!$B$5</f>
        <v>0</v>
      </c>
      <c r="C66" s="142">
        <f>'1-General Agency Info'!$B$6</f>
        <v>0</v>
      </c>
      <c r="D66" s="144" t="s">
        <v>142</v>
      </c>
      <c r="E66" s="144" t="s">
        <v>175</v>
      </c>
      <c r="F66" s="144"/>
      <c r="G66" s="144"/>
      <c r="H66" s="144"/>
      <c r="I66" s="144"/>
      <c r="J66" s="146">
        <f>((('3-Fleet Energy Use'!B23)*('3-Fleet Energy Use'!C23))*'5 - Reference Data'!F37)</f>
        <v>0</v>
      </c>
      <c r="K66" s="144">
        <f>J66*'5 - Reference Data'!$B$45</f>
        <v>0</v>
      </c>
      <c r="L66" s="144" t="s">
        <v>137</v>
      </c>
      <c r="M66" s="145" t="s">
        <v>139</v>
      </c>
    </row>
    <row r="67" spans="1:13" s="139" customFormat="1" x14ac:dyDescent="0.3">
      <c r="A67" s="161" t="str">
        <f>IFERROR(INDEX('5 - Reference Data'!$B$50:$B$72, MATCH('1-General Agency Info'!$B$5,'5 - Reference Data'!$A$50:$A$72,0)),"")</f>
        <v/>
      </c>
      <c r="B67" s="143">
        <f>'1-General Agency Info'!$B$5</f>
        <v>0</v>
      </c>
      <c r="C67" s="142">
        <f>'1-General Agency Info'!$B$6</f>
        <v>0</v>
      </c>
      <c r="D67" s="144" t="s">
        <v>142</v>
      </c>
      <c r="E67" s="144" t="s">
        <v>175</v>
      </c>
      <c r="F67" s="144"/>
      <c r="G67" s="144"/>
      <c r="H67" s="144"/>
      <c r="I67" s="144"/>
      <c r="J67" s="146">
        <f>((('3-Fleet Energy Use'!B23)*('3-Fleet Energy Use'!C23))*'5 - Reference Data'!H37)</f>
        <v>0</v>
      </c>
      <c r="K67" s="144">
        <f>J67*'5 - Reference Data'!$B$46</f>
        <v>0</v>
      </c>
      <c r="L67" s="144" t="s">
        <v>137</v>
      </c>
      <c r="M67" s="145" t="s">
        <v>140</v>
      </c>
    </row>
    <row r="68" spans="1:13" s="139" customFormat="1" x14ac:dyDescent="0.3">
      <c r="A68" s="176" t="str">
        <f>IFERROR(INDEX('5 - Reference Data'!$B$50:$B$72, MATCH('1-General Agency Info'!$B$5,'5 - Reference Data'!$A$50:$A$72,0)),"")</f>
        <v/>
      </c>
      <c r="B68" s="173">
        <f>'1-General Agency Info'!$B$5</f>
        <v>0</v>
      </c>
      <c r="C68" s="151">
        <f>'1-General Agency Info'!$B$6</f>
        <v>0</v>
      </c>
      <c r="D68" s="152" t="s">
        <v>143</v>
      </c>
      <c r="E68" s="152" t="s">
        <v>186</v>
      </c>
      <c r="F68" s="152"/>
      <c r="G68" s="153">
        <f>(1-'3-Fleet Energy Use'!C27)*'3-Fleet Energy Use'!B27</f>
        <v>0</v>
      </c>
      <c r="H68" s="152" t="s">
        <v>183</v>
      </c>
      <c r="I68" s="159">
        <f>'3-Fleet Energy Use'!C27</f>
        <v>0</v>
      </c>
      <c r="J68" s="153">
        <f>'4- GHG Emissions Summary'!H32</f>
        <v>0</v>
      </c>
      <c r="K68" s="153">
        <f>J68</f>
        <v>0</v>
      </c>
      <c r="L68" s="152" t="s">
        <v>137</v>
      </c>
      <c r="M68" s="154" t="s">
        <v>138</v>
      </c>
    </row>
    <row r="69" spans="1:13" s="139" customFormat="1" x14ac:dyDescent="0.3">
      <c r="A69" s="176" t="str">
        <f>IFERROR(INDEX('5 - Reference Data'!$B$50:$B$72, MATCH('1-General Agency Info'!$B$5,'5 - Reference Data'!$A$50:$A$72,0)),"")</f>
        <v/>
      </c>
      <c r="B69" s="173">
        <f>'1-General Agency Info'!$B$5</f>
        <v>0</v>
      </c>
      <c r="C69" s="151">
        <f>'1-General Agency Info'!$B$6</f>
        <v>0</v>
      </c>
      <c r="D69" s="152" t="s">
        <v>143</v>
      </c>
      <c r="E69" s="152" t="s">
        <v>186</v>
      </c>
      <c r="F69" s="152"/>
      <c r="G69" s="152"/>
      <c r="H69" s="152"/>
      <c r="I69" s="152"/>
      <c r="J69" s="153">
        <f>((('3-Fleet Energy Use'!B27)*(1-'3-Fleet Energy Use'!C27))*'5 - Reference Data'!F36)</f>
        <v>0</v>
      </c>
      <c r="K69" s="152">
        <f>J69*'5 - Reference Data'!$B$45</f>
        <v>0</v>
      </c>
      <c r="L69" s="152" t="s">
        <v>137</v>
      </c>
      <c r="M69" s="154" t="s">
        <v>139</v>
      </c>
    </row>
    <row r="70" spans="1:13" s="139" customFormat="1" x14ac:dyDescent="0.3">
      <c r="A70" s="176" t="str">
        <f>IFERROR(INDEX('5 - Reference Data'!$B$50:$B$72, MATCH('1-General Agency Info'!$B$5,'5 - Reference Data'!$A$50:$A$72,0)),"")</f>
        <v/>
      </c>
      <c r="B70" s="173">
        <f>'1-General Agency Info'!$B$5</f>
        <v>0</v>
      </c>
      <c r="C70" s="151">
        <f>'1-General Agency Info'!$B$6</f>
        <v>0</v>
      </c>
      <c r="D70" s="152" t="s">
        <v>143</v>
      </c>
      <c r="E70" s="152" t="s">
        <v>186</v>
      </c>
      <c r="F70" s="152"/>
      <c r="G70" s="152"/>
      <c r="H70" s="152"/>
      <c r="I70" s="152"/>
      <c r="J70" s="153">
        <f>((('3-Fleet Energy Use'!B27)*(1-'3-Fleet Energy Use'!C27))*'5 - Reference Data'!H36)</f>
        <v>0</v>
      </c>
      <c r="K70" s="152">
        <f>J70*'5 - Reference Data'!$B$46</f>
        <v>0</v>
      </c>
      <c r="L70" s="152" t="s">
        <v>137</v>
      </c>
      <c r="M70" s="154" t="s">
        <v>140</v>
      </c>
    </row>
    <row r="71" spans="1:13" s="139" customFormat="1" x14ac:dyDescent="0.3">
      <c r="A71" s="161" t="str">
        <f>IFERROR(INDEX('5 - Reference Data'!$B$50:$B$72, MATCH('1-General Agency Info'!$B$5,'5 - Reference Data'!$A$50:$A$72,0)),"")</f>
        <v/>
      </c>
      <c r="B71" s="143">
        <f>'1-General Agency Info'!$B$5</f>
        <v>0</v>
      </c>
      <c r="C71" s="142">
        <f>'1-General Agency Info'!$B$6</f>
        <v>0</v>
      </c>
      <c r="D71" s="144" t="s">
        <v>143</v>
      </c>
      <c r="E71" s="144" t="s">
        <v>175</v>
      </c>
      <c r="F71" s="144"/>
      <c r="G71" s="144">
        <f>'3-Fleet Energy Use'!C27*'3-Fleet Energy Use'!B27</f>
        <v>0</v>
      </c>
      <c r="H71" s="144" t="s">
        <v>183</v>
      </c>
      <c r="I71" s="144"/>
      <c r="J71" s="146">
        <f>'4- GHG Emissions Summary'!I32</f>
        <v>0</v>
      </c>
      <c r="K71" s="146">
        <f>J71</f>
        <v>0</v>
      </c>
      <c r="L71" s="144" t="s">
        <v>137</v>
      </c>
      <c r="M71" s="145" t="s">
        <v>165</v>
      </c>
    </row>
    <row r="72" spans="1:13" s="139" customFormat="1" x14ac:dyDescent="0.3">
      <c r="A72" s="161" t="str">
        <f>IFERROR(INDEX('5 - Reference Data'!$B$50:$B$72, MATCH('1-General Agency Info'!$B$5,'5 - Reference Data'!$A$50:$A$72,0)),"")</f>
        <v/>
      </c>
      <c r="B72" s="143">
        <f>'1-General Agency Info'!$B$5</f>
        <v>0</v>
      </c>
      <c r="C72" s="142">
        <f>'1-General Agency Info'!$B$6</f>
        <v>0</v>
      </c>
      <c r="D72" s="144" t="s">
        <v>143</v>
      </c>
      <c r="E72" s="144" t="s">
        <v>175</v>
      </c>
      <c r="F72" s="144"/>
      <c r="G72" s="144"/>
      <c r="H72" s="144"/>
      <c r="I72" s="144"/>
      <c r="J72" s="146">
        <f>((('3-Fleet Energy Use'!B23)*('3-Fleet Energy Use'!C27))*'5 - Reference Data'!F37)</f>
        <v>0</v>
      </c>
      <c r="K72" s="144">
        <f>J72*'5 - Reference Data'!$B$45</f>
        <v>0</v>
      </c>
      <c r="L72" s="144" t="s">
        <v>137</v>
      </c>
      <c r="M72" s="145" t="s">
        <v>139</v>
      </c>
    </row>
    <row r="73" spans="1:13" s="139" customFormat="1" x14ac:dyDescent="0.3">
      <c r="A73" s="161" t="str">
        <f>IFERROR(INDEX('5 - Reference Data'!$B$50:$B$72, MATCH('1-General Agency Info'!$B$5,'5 - Reference Data'!$A$50:$A$72,0)),"")</f>
        <v/>
      </c>
      <c r="B73" s="143">
        <f>'1-General Agency Info'!$B$5</f>
        <v>0</v>
      </c>
      <c r="C73" s="142">
        <f>'1-General Agency Info'!$B$6</f>
        <v>0</v>
      </c>
      <c r="D73" s="144" t="s">
        <v>143</v>
      </c>
      <c r="E73" s="144" t="s">
        <v>175</v>
      </c>
      <c r="F73" s="144"/>
      <c r="G73" s="144"/>
      <c r="H73" s="144"/>
      <c r="I73" s="144"/>
      <c r="J73" s="146">
        <f>((('3-Fleet Energy Use'!B27)*('3-Fleet Energy Use'!C27))*'5 - Reference Data'!H37)</f>
        <v>0</v>
      </c>
      <c r="K73" s="144">
        <f>J73*'5 - Reference Data'!$B$46</f>
        <v>0</v>
      </c>
      <c r="L73" s="144" t="s">
        <v>137</v>
      </c>
      <c r="M73" s="145" t="s">
        <v>140</v>
      </c>
    </row>
    <row r="74" spans="1:13" s="139" customFormat="1" x14ac:dyDescent="0.3">
      <c r="A74" s="176" t="str">
        <f>IFERROR(INDEX('5 - Reference Data'!$B$50:$B$72, MATCH('1-General Agency Info'!$B$5,'5 - Reference Data'!$A$50:$A$72,0)),"")</f>
        <v/>
      </c>
      <c r="B74" s="173">
        <f>'1-General Agency Info'!$B$5</f>
        <v>0</v>
      </c>
      <c r="C74" s="151">
        <f>'1-General Agency Info'!$B$6</f>
        <v>0</v>
      </c>
      <c r="D74" s="152" t="s">
        <v>30</v>
      </c>
      <c r="E74" s="152" t="s">
        <v>176</v>
      </c>
      <c r="F74" s="152"/>
      <c r="G74" s="153">
        <f>(1-'3-Fleet Energy Use'!C31)*'3-Fleet Energy Use'!B31</f>
        <v>0</v>
      </c>
      <c r="H74" s="152" t="s">
        <v>183</v>
      </c>
      <c r="I74" s="159">
        <f>'3-Fleet Energy Use'!C31</f>
        <v>0</v>
      </c>
      <c r="J74" s="153">
        <f>'4- GHG Emissions Summary'!H34</f>
        <v>0</v>
      </c>
      <c r="K74" s="153">
        <f>J74</f>
        <v>0</v>
      </c>
      <c r="L74" s="152" t="s">
        <v>137</v>
      </c>
      <c r="M74" s="154" t="s">
        <v>138</v>
      </c>
    </row>
    <row r="75" spans="1:13" s="139" customFormat="1" x14ac:dyDescent="0.3">
      <c r="A75" s="176" t="str">
        <f>IFERROR(INDEX('5 - Reference Data'!$B$50:$B$72, MATCH('1-General Agency Info'!$B$5,'5 - Reference Data'!$A$50:$A$72,0)),"")</f>
        <v/>
      </c>
      <c r="B75" s="173">
        <f>'1-General Agency Info'!$B$5</f>
        <v>0</v>
      </c>
      <c r="C75" s="151">
        <f>'1-General Agency Info'!$B$6</f>
        <v>0</v>
      </c>
      <c r="D75" s="152" t="s">
        <v>30</v>
      </c>
      <c r="E75" s="152" t="s">
        <v>176</v>
      </c>
      <c r="F75" s="152"/>
      <c r="G75" s="152"/>
      <c r="H75" s="152"/>
      <c r="I75" s="152"/>
      <c r="J75" s="153">
        <f>((('3-Fleet Energy Use'!B31)*(1-'3-Fleet Energy Use'!C31))*'5 - Reference Data'!F39)</f>
        <v>0</v>
      </c>
      <c r="K75" s="152">
        <f>J75*'5 - Reference Data'!$B$45</f>
        <v>0</v>
      </c>
      <c r="L75" s="152" t="s">
        <v>137</v>
      </c>
      <c r="M75" s="154" t="s">
        <v>139</v>
      </c>
    </row>
    <row r="76" spans="1:13" s="139" customFormat="1" x14ac:dyDescent="0.3">
      <c r="A76" s="176" t="str">
        <f>IFERROR(INDEX('5 - Reference Data'!$B$50:$B$72, MATCH('1-General Agency Info'!$B$5,'5 - Reference Data'!$A$50:$A$72,0)),"")</f>
        <v/>
      </c>
      <c r="B76" s="173">
        <f>'1-General Agency Info'!$B$5</f>
        <v>0</v>
      </c>
      <c r="C76" s="151">
        <f>'1-General Agency Info'!$B$6</f>
        <v>0</v>
      </c>
      <c r="D76" s="152" t="s">
        <v>30</v>
      </c>
      <c r="E76" s="152" t="s">
        <v>176</v>
      </c>
      <c r="F76" s="152"/>
      <c r="G76" s="152"/>
      <c r="H76" s="152"/>
      <c r="I76" s="152"/>
      <c r="J76" s="153">
        <f>((('3-Fleet Energy Use'!B31)*(1-'3-Fleet Energy Use'!C31))*'5 - Reference Data'!H39)</f>
        <v>0</v>
      </c>
      <c r="K76" s="152">
        <f>J76*'5 - Reference Data'!$B$46</f>
        <v>0</v>
      </c>
      <c r="L76" s="152" t="s">
        <v>137</v>
      </c>
      <c r="M76" s="154" t="s">
        <v>140</v>
      </c>
    </row>
    <row r="77" spans="1:13" s="139" customFormat="1" x14ac:dyDescent="0.3">
      <c r="A77" s="161" t="str">
        <f>IFERROR(INDEX('5 - Reference Data'!$B$50:$B$72, MATCH('1-General Agency Info'!$B$5,'5 - Reference Data'!$A$50:$A$72,0)),"")</f>
        <v/>
      </c>
      <c r="B77" s="143">
        <f>'1-General Agency Info'!$B$5</f>
        <v>0</v>
      </c>
      <c r="C77" s="142">
        <f>'1-General Agency Info'!$B$6</f>
        <v>0</v>
      </c>
      <c r="D77" s="144" t="s">
        <v>30</v>
      </c>
      <c r="E77" s="144" t="s">
        <v>174</v>
      </c>
      <c r="F77" s="144"/>
      <c r="G77" s="144">
        <f>'3-Fleet Energy Use'!C31*'3-Fleet Energy Use'!B31</f>
        <v>0</v>
      </c>
      <c r="H77" s="144" t="s">
        <v>183</v>
      </c>
      <c r="I77" s="144"/>
      <c r="J77" s="146">
        <f>'4- GHG Emissions Summary'!I34</f>
        <v>0</v>
      </c>
      <c r="K77" s="146">
        <f>J77</f>
        <v>0</v>
      </c>
      <c r="L77" s="144" t="s">
        <v>137</v>
      </c>
      <c r="M77" s="145" t="s">
        <v>165</v>
      </c>
    </row>
    <row r="78" spans="1:13" s="139" customFormat="1" x14ac:dyDescent="0.3">
      <c r="A78" s="161" t="str">
        <f>IFERROR(INDEX('5 - Reference Data'!$B$50:$B$72, MATCH('1-General Agency Info'!$B$5,'5 - Reference Data'!$A$50:$A$72,0)),"")</f>
        <v/>
      </c>
      <c r="B78" s="143">
        <f>'1-General Agency Info'!$B$5</f>
        <v>0</v>
      </c>
      <c r="C78" s="142">
        <f>'1-General Agency Info'!$B$6</f>
        <v>0</v>
      </c>
      <c r="D78" s="144" t="s">
        <v>30</v>
      </c>
      <c r="E78" s="144" t="s">
        <v>174</v>
      </c>
      <c r="F78" s="144"/>
      <c r="G78" s="144"/>
      <c r="H78" s="144"/>
      <c r="I78" s="144"/>
      <c r="J78" s="146">
        <f>((('3-Fleet Energy Use'!B31)*('3-Fleet Energy Use'!C31))*'5 - Reference Data'!F35)</f>
        <v>0</v>
      </c>
      <c r="K78" s="144">
        <f>J78*'5 - Reference Data'!$B$45</f>
        <v>0</v>
      </c>
      <c r="L78" s="144" t="s">
        <v>137</v>
      </c>
      <c r="M78" s="145" t="s">
        <v>139</v>
      </c>
    </row>
    <row r="79" spans="1:13" s="139" customFormat="1" x14ac:dyDescent="0.3">
      <c r="A79" s="161" t="str">
        <f>IFERROR(INDEX('5 - Reference Data'!$B$50:$B$72, MATCH('1-General Agency Info'!$B$5,'5 - Reference Data'!$A$50:$A$72,0)),"")</f>
        <v/>
      </c>
      <c r="B79" s="143">
        <f>'1-General Agency Info'!$B$5</f>
        <v>0</v>
      </c>
      <c r="C79" s="142">
        <f>'1-General Agency Info'!$B$6</f>
        <v>0</v>
      </c>
      <c r="D79" s="144" t="s">
        <v>30</v>
      </c>
      <c r="E79" s="144" t="s">
        <v>174</v>
      </c>
      <c r="F79" s="144"/>
      <c r="G79" s="144"/>
      <c r="H79" s="144"/>
      <c r="I79" s="144"/>
      <c r="J79" s="146">
        <f>((('3-Fleet Energy Use'!B31)*('3-Fleet Energy Use'!C31))*'5 - Reference Data'!H35)</f>
        <v>0</v>
      </c>
      <c r="K79" s="144">
        <f>J79*'5 - Reference Data'!$B$46</f>
        <v>0</v>
      </c>
      <c r="L79" s="144" t="s">
        <v>137</v>
      </c>
      <c r="M79" s="145" t="s">
        <v>140</v>
      </c>
    </row>
    <row r="80" spans="1:13" s="139" customFormat="1" x14ac:dyDescent="0.3">
      <c r="A80" s="176" t="str">
        <f>IFERROR(INDEX('5 - Reference Data'!$B$50:$B$72, MATCH('1-General Agency Info'!$B$5,'5 - Reference Data'!$A$50:$A$72,0)),"")</f>
        <v/>
      </c>
      <c r="B80" s="173">
        <f>'1-General Agency Info'!$B$5</f>
        <v>0</v>
      </c>
      <c r="C80" s="151">
        <f>'1-General Agency Info'!$B$6</f>
        <v>0</v>
      </c>
      <c r="D80" s="152" t="s">
        <v>30</v>
      </c>
      <c r="E80" s="152" t="s">
        <v>173</v>
      </c>
      <c r="F80" s="152"/>
      <c r="G80" s="153">
        <f>(1-'3-Fleet Energy Use'!C32)*'3-Fleet Energy Use'!B32</f>
        <v>0</v>
      </c>
      <c r="H80" s="152" t="s">
        <v>183</v>
      </c>
      <c r="I80" s="159">
        <f>'3-Fleet Energy Use'!C32</f>
        <v>0</v>
      </c>
      <c r="J80" s="153">
        <f>'4- GHG Emissions Summary'!H35</f>
        <v>0</v>
      </c>
      <c r="K80" s="153">
        <f>J80</f>
        <v>0</v>
      </c>
      <c r="L80" s="152" t="s">
        <v>137</v>
      </c>
      <c r="M80" s="154" t="s">
        <v>138</v>
      </c>
    </row>
    <row r="81" spans="1:13" s="139" customFormat="1" x14ac:dyDescent="0.3">
      <c r="A81" s="176" t="str">
        <f>IFERROR(INDEX('5 - Reference Data'!$B$50:$B$72, MATCH('1-General Agency Info'!$B$5,'5 - Reference Data'!$A$50:$A$72,0)),"")</f>
        <v/>
      </c>
      <c r="B81" s="173">
        <f>'1-General Agency Info'!$B$5</f>
        <v>0</v>
      </c>
      <c r="C81" s="151">
        <f>'1-General Agency Info'!$B$6</f>
        <v>0</v>
      </c>
      <c r="D81" s="152" t="s">
        <v>30</v>
      </c>
      <c r="E81" s="152" t="s">
        <v>173</v>
      </c>
      <c r="F81" s="152"/>
      <c r="G81" s="152"/>
      <c r="H81" s="152"/>
      <c r="I81" s="152"/>
      <c r="J81" s="153">
        <f>((('3-Fleet Energy Use'!B32)*(1-'3-Fleet Energy Use'!C32))*'5 - Reference Data'!F40)</f>
        <v>0</v>
      </c>
      <c r="K81" s="152">
        <f>J81*'5 - Reference Data'!$B$45</f>
        <v>0</v>
      </c>
      <c r="L81" s="152" t="s">
        <v>137</v>
      </c>
      <c r="M81" s="154" t="s">
        <v>139</v>
      </c>
    </row>
    <row r="82" spans="1:13" s="139" customFormat="1" x14ac:dyDescent="0.3">
      <c r="A82" s="176" t="str">
        <f>IFERROR(INDEX('5 - Reference Data'!$B$50:$B$72, MATCH('1-General Agency Info'!$B$5,'5 - Reference Data'!$A$50:$A$72,0)),"")</f>
        <v/>
      </c>
      <c r="B82" s="173">
        <f>'1-General Agency Info'!$B$5</f>
        <v>0</v>
      </c>
      <c r="C82" s="151">
        <f>'1-General Agency Info'!$B$6</f>
        <v>0</v>
      </c>
      <c r="D82" s="152" t="s">
        <v>30</v>
      </c>
      <c r="E82" s="152" t="s">
        <v>173</v>
      </c>
      <c r="F82" s="152"/>
      <c r="G82" s="152"/>
      <c r="H82" s="152"/>
      <c r="I82" s="152"/>
      <c r="J82" s="153">
        <f>((('3-Fleet Energy Use'!B32)*(1-'3-Fleet Energy Use'!C32))*'5 - Reference Data'!H40)</f>
        <v>0</v>
      </c>
      <c r="K82" s="152">
        <f>J82*'5 - Reference Data'!$B$46</f>
        <v>0</v>
      </c>
      <c r="L82" s="152" t="s">
        <v>137</v>
      </c>
      <c r="M82" s="154" t="s">
        <v>140</v>
      </c>
    </row>
    <row r="83" spans="1:13" s="139" customFormat="1" x14ac:dyDescent="0.3">
      <c r="A83" s="161" t="str">
        <f>IFERROR(INDEX('5 - Reference Data'!$B$50:$B$72, MATCH('1-General Agency Info'!$B$5,'5 - Reference Data'!$A$50:$A$72,0)),"")</f>
        <v/>
      </c>
      <c r="B83" s="143">
        <f>'1-General Agency Info'!$B$5</f>
        <v>0</v>
      </c>
      <c r="C83" s="142">
        <f>'1-General Agency Info'!$B$6</f>
        <v>0</v>
      </c>
      <c r="D83" s="144" t="s">
        <v>30</v>
      </c>
      <c r="E83" s="144" t="s">
        <v>173</v>
      </c>
      <c r="F83" s="144" t="s">
        <v>1</v>
      </c>
      <c r="G83" s="144">
        <f>'3-Fleet Energy Use'!C32*'3-Fleet Energy Use'!B32</f>
        <v>0</v>
      </c>
      <c r="H83" s="144" t="s">
        <v>183</v>
      </c>
      <c r="I83" s="144"/>
      <c r="J83" s="146">
        <f>'4- GHG Emissions Summary'!I35</f>
        <v>0</v>
      </c>
      <c r="K83" s="146">
        <f>J83</f>
        <v>0</v>
      </c>
      <c r="L83" s="144" t="s">
        <v>137</v>
      </c>
      <c r="M83" s="145" t="s">
        <v>165</v>
      </c>
    </row>
    <row r="84" spans="1:13" s="139" customFormat="1" x14ac:dyDescent="0.3">
      <c r="A84" s="161" t="str">
        <f>IFERROR(INDEX('5 - Reference Data'!$B$50:$B$72, MATCH('1-General Agency Info'!$B$5,'5 - Reference Data'!$A$50:$A$72,0)),"")</f>
        <v/>
      </c>
      <c r="B84" s="143">
        <f>'1-General Agency Info'!$B$5</f>
        <v>0</v>
      </c>
      <c r="C84" s="142">
        <f>'1-General Agency Info'!$B$6</f>
        <v>0</v>
      </c>
      <c r="D84" s="144" t="s">
        <v>30</v>
      </c>
      <c r="E84" s="144" t="s">
        <v>173</v>
      </c>
      <c r="F84" s="144" t="s">
        <v>1</v>
      </c>
      <c r="G84" s="144"/>
      <c r="H84" s="144"/>
      <c r="I84" s="144"/>
      <c r="J84" s="146">
        <f>((('3-Fleet Energy Use'!B32)*('3-Fleet Energy Use'!C32))*'5 - Reference Data'!F40)</f>
        <v>0</v>
      </c>
      <c r="K84" s="144">
        <f>J84*'5 - Reference Data'!$B$45</f>
        <v>0</v>
      </c>
      <c r="L84" s="144" t="s">
        <v>137</v>
      </c>
      <c r="M84" s="145" t="s">
        <v>139</v>
      </c>
    </row>
    <row r="85" spans="1:13" s="139" customFormat="1" x14ac:dyDescent="0.3">
      <c r="A85" s="162" t="str">
        <f>IFERROR(INDEX('5 - Reference Data'!$B$50:$B$72, MATCH('1-General Agency Info'!$B$5,'5 - Reference Data'!$A$50:$A$72,0)),"")</f>
        <v/>
      </c>
      <c r="B85" s="177">
        <f>'1-General Agency Info'!$B$5</f>
        <v>0</v>
      </c>
      <c r="C85" s="147">
        <f>'1-General Agency Info'!$B$6</f>
        <v>0</v>
      </c>
      <c r="D85" s="148" t="s">
        <v>30</v>
      </c>
      <c r="E85" s="148" t="s">
        <v>173</v>
      </c>
      <c r="F85" s="148" t="s">
        <v>1</v>
      </c>
      <c r="G85" s="148"/>
      <c r="H85" s="184"/>
      <c r="I85" s="148"/>
      <c r="J85" s="149">
        <f>((('3-Fleet Energy Use'!B32)*('3-Fleet Energy Use'!C32))*'5 - Reference Data'!H40)</f>
        <v>0</v>
      </c>
      <c r="K85" s="148">
        <f>J85*'5 - Reference Data'!$B$46</f>
        <v>0</v>
      </c>
      <c r="L85" s="148" t="s">
        <v>137</v>
      </c>
      <c r="M85" s="150" t="s">
        <v>140</v>
      </c>
    </row>
    <row r="86" spans="1:13" x14ac:dyDescent="0.3">
      <c r="A86" s="156" t="s">
        <v>1</v>
      </c>
      <c r="J86" s="146" t="s">
        <v>1</v>
      </c>
    </row>
    <row r="87" spans="1:13" x14ac:dyDescent="0.3">
      <c r="A87" s="156" t="s">
        <v>1</v>
      </c>
      <c r="J87" s="146" t="s">
        <v>1</v>
      </c>
    </row>
    <row r="88" spans="1:13" x14ac:dyDescent="0.3">
      <c r="A88" s="156" t="s">
        <v>1</v>
      </c>
      <c r="J88" s="146"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1-General Agency Info</vt:lpstr>
      <vt:lpstr>2-Building Energy Use</vt:lpstr>
      <vt:lpstr>3-Fleet Energy Use</vt:lpstr>
      <vt:lpstr>4- GHG Emissions Summary</vt:lpstr>
      <vt:lpstr>5 - Reference Data</vt:lpstr>
      <vt:lpstr>6 - Ecology</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Bruns, Emily (ECY)</dc:creator>
  <cp:lastModifiedBy>Vaughn, Kim (ECY)</cp:lastModifiedBy>
  <dcterms:created xsi:type="dcterms:W3CDTF">2020-03-17T22:49:31Z</dcterms:created>
  <dcterms:modified xsi:type="dcterms:W3CDTF">2020-06-01T16:19:33Z</dcterms:modified>
</cp:coreProperties>
</file>